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525" windowHeight="10995" tabRatio="740" activeTab="1"/>
  </bookViews>
  <sheets>
    <sheet name="Intro" sheetId="77" r:id="rId1"/>
    <sheet name="2017 Budget" sheetId="29" r:id="rId2"/>
    <sheet name="Assumptions" sheetId="76" r:id="rId3"/>
    <sheet name="Personnel" sheetId="50" r:id="rId4"/>
    <sheet name="Marketing Budget" sheetId="78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_ROW1">#REF!</definedName>
    <definedName name="_ROW2">#REF!</definedName>
    <definedName name="FIXED">#REF!</definedName>
    <definedName name="PRINT">#REF!</definedName>
    <definedName name="_xlnm.Print_Area" localSheetId="1">'2017 Budget'!$A$1:$P$102</definedName>
    <definedName name="_xlnm.Print_Area" localSheetId="2">Assumptions!$A$1:$O$38</definedName>
    <definedName name="_xlnm.Print_Area" localSheetId="4">'Marketing Budget'!$A$1:$P$26</definedName>
    <definedName name="_xlnm.Print_Area" localSheetId="3">Personnel!$A$1:$L$53</definedName>
    <definedName name="_xlnm.Print_Area">#REF!</definedName>
    <definedName name="PRINT_AREA_MI" localSheetId="4">#REF!</definedName>
    <definedName name="PRINT_AREA_MI">#REF!</definedName>
    <definedName name="_xlnm.Print_Titles" localSheetId="4">#REF!</definedName>
    <definedName name="_xlnm.Print_Titles">#REF!</definedName>
    <definedName name="PRINT_TITLES_MI">#REF!</definedName>
    <definedName name="RANGE1">#REF!</definedName>
    <definedName name="RANGE2">#REF!</definedName>
    <definedName name="RANGE3">#REF!</definedName>
    <definedName name="RANGE4">#REF!</definedName>
    <definedName name="RANGE5">#REF!</definedName>
    <definedName name="RANGE6">#REF!</definedName>
    <definedName name="TITLES">#REF!</definedName>
    <definedName name="VARIABLE">#REF!</definedName>
    <definedName name="YEAR">#REF!</definedName>
  </definedNames>
  <calcPr calcId="145621" concurrentCalc="0"/>
  <customWorkbookViews>
    <customWorkbookView name="Linnea - Personal View" guid="{FC06E55E-510E-11D5-AE06-005004FDE11C}" mergeInterval="0" personalView="1" maximized="1" windowWidth="1020" windowHeight="579" activeSheetId="1"/>
  </customWorkbookViews>
</workbook>
</file>

<file path=xl/calcChain.xml><?xml version="1.0" encoding="utf-8"?>
<calcChain xmlns="http://schemas.openxmlformats.org/spreadsheetml/2006/main">
  <c r="C63" i="29" l="1"/>
  <c r="D63" i="29"/>
  <c r="E63" i="29"/>
  <c r="F63" i="29"/>
  <c r="G63" i="29"/>
  <c r="H63" i="29"/>
  <c r="I63" i="29"/>
  <c r="J63" i="29"/>
  <c r="K63" i="29"/>
  <c r="L63" i="29"/>
  <c r="M63" i="29"/>
  <c r="C64" i="29"/>
  <c r="D64" i="29"/>
  <c r="E64" i="29"/>
  <c r="F64" i="29"/>
  <c r="G64" i="29"/>
  <c r="H64" i="29"/>
  <c r="I64" i="29"/>
  <c r="J64" i="29"/>
  <c r="K64" i="29"/>
  <c r="L64" i="29"/>
  <c r="M64" i="29"/>
  <c r="C76" i="29"/>
  <c r="D76" i="29"/>
  <c r="E76" i="29"/>
  <c r="F76" i="29"/>
  <c r="G76" i="29"/>
  <c r="H76" i="29"/>
  <c r="I76" i="29"/>
  <c r="J76" i="29"/>
  <c r="K76" i="29"/>
  <c r="L76" i="29"/>
  <c r="M76" i="29"/>
  <c r="C65" i="29"/>
  <c r="D65" i="29"/>
  <c r="E65" i="29"/>
  <c r="F65" i="29"/>
  <c r="G65" i="29"/>
  <c r="H65" i="29"/>
  <c r="I65" i="29"/>
  <c r="J65" i="29"/>
  <c r="K65" i="29"/>
  <c r="L65" i="29"/>
  <c r="M65" i="29"/>
  <c r="C66" i="29"/>
  <c r="D66" i="29"/>
  <c r="E66" i="29"/>
  <c r="F66" i="29"/>
  <c r="G66" i="29"/>
  <c r="H66" i="29"/>
  <c r="I66" i="29"/>
  <c r="J66" i="29"/>
  <c r="K66" i="29"/>
  <c r="L66" i="29"/>
  <c r="M66" i="29"/>
  <c r="C67" i="29"/>
  <c r="D67" i="29"/>
  <c r="E67" i="29"/>
  <c r="F67" i="29"/>
  <c r="G67" i="29"/>
  <c r="H67" i="29"/>
  <c r="I67" i="29"/>
  <c r="J67" i="29"/>
  <c r="K67" i="29"/>
  <c r="L67" i="29"/>
  <c r="M67" i="29"/>
  <c r="C68" i="29"/>
  <c r="D68" i="29"/>
  <c r="E68" i="29"/>
  <c r="F68" i="29"/>
  <c r="G68" i="29"/>
  <c r="H68" i="29"/>
  <c r="I68" i="29"/>
  <c r="J68" i="29"/>
  <c r="K68" i="29"/>
  <c r="L68" i="29"/>
  <c r="M68" i="29"/>
  <c r="C69" i="29"/>
  <c r="D69" i="29"/>
  <c r="E69" i="29"/>
  <c r="F69" i="29"/>
  <c r="G69" i="29"/>
  <c r="H69" i="29"/>
  <c r="I69" i="29"/>
  <c r="J69" i="29"/>
  <c r="K69" i="29"/>
  <c r="L69" i="29"/>
  <c r="M69" i="29"/>
  <c r="C70" i="29"/>
  <c r="D70" i="29"/>
  <c r="E70" i="29"/>
  <c r="F70" i="29"/>
  <c r="G70" i="29"/>
  <c r="H70" i="29"/>
  <c r="I70" i="29"/>
  <c r="J70" i="29"/>
  <c r="K70" i="29"/>
  <c r="L70" i="29"/>
  <c r="M70" i="29"/>
  <c r="C71" i="29"/>
  <c r="D71" i="29"/>
  <c r="E71" i="29"/>
  <c r="F71" i="29"/>
  <c r="G71" i="29"/>
  <c r="H71" i="29"/>
  <c r="I71" i="29"/>
  <c r="J71" i="29"/>
  <c r="K71" i="29"/>
  <c r="L71" i="29"/>
  <c r="M71" i="29"/>
  <c r="C72" i="29"/>
  <c r="D72" i="29"/>
  <c r="E72" i="29"/>
  <c r="F72" i="29"/>
  <c r="G72" i="29"/>
  <c r="H72" i="29"/>
  <c r="I72" i="29"/>
  <c r="J72" i="29"/>
  <c r="K72" i="29"/>
  <c r="L72" i="29"/>
  <c r="M72" i="29"/>
  <c r="C73" i="29"/>
  <c r="D73" i="29"/>
  <c r="E73" i="29"/>
  <c r="F73" i="29"/>
  <c r="G73" i="29"/>
  <c r="H73" i="29"/>
  <c r="I73" i="29"/>
  <c r="J73" i="29"/>
  <c r="K73" i="29"/>
  <c r="L73" i="29"/>
  <c r="M73" i="29"/>
  <c r="C74" i="29"/>
  <c r="D74" i="29"/>
  <c r="E74" i="29"/>
  <c r="F74" i="29"/>
  <c r="G74" i="29"/>
  <c r="H74" i="29"/>
  <c r="I74" i="29"/>
  <c r="J74" i="29"/>
  <c r="K74" i="29"/>
  <c r="L74" i="29"/>
  <c r="M74" i="29"/>
  <c r="C75" i="29"/>
  <c r="D75" i="29"/>
  <c r="E75" i="29"/>
  <c r="F75" i="29"/>
  <c r="G75" i="29"/>
  <c r="H75" i="29"/>
  <c r="I75" i="29"/>
  <c r="J75" i="29"/>
  <c r="K75" i="29"/>
  <c r="L75" i="29"/>
  <c r="M75" i="29"/>
  <c r="C77" i="29"/>
  <c r="D77" i="29"/>
  <c r="E77" i="29"/>
  <c r="F77" i="29"/>
  <c r="G77" i="29"/>
  <c r="H77" i="29"/>
  <c r="I77" i="29"/>
  <c r="J77" i="29"/>
  <c r="K77" i="29"/>
  <c r="L77" i="29"/>
  <c r="M77" i="29"/>
  <c r="C78" i="29"/>
  <c r="D78" i="29"/>
  <c r="E78" i="29"/>
  <c r="F78" i="29"/>
  <c r="G78" i="29"/>
  <c r="H78" i="29"/>
  <c r="I78" i="29"/>
  <c r="J78" i="29"/>
  <c r="K78" i="29"/>
  <c r="L78" i="29"/>
  <c r="M78" i="29"/>
  <c r="C85" i="29"/>
  <c r="D85" i="29"/>
  <c r="E85" i="29"/>
  <c r="F85" i="29"/>
  <c r="G85" i="29"/>
  <c r="H85" i="29"/>
  <c r="I85" i="29"/>
  <c r="J85" i="29"/>
  <c r="K85" i="29"/>
  <c r="L85" i="29"/>
  <c r="M85" i="29"/>
  <c r="C79" i="29"/>
  <c r="D79" i="29"/>
  <c r="E79" i="29"/>
  <c r="F79" i="29"/>
  <c r="G79" i="29"/>
  <c r="H79" i="29"/>
  <c r="I79" i="29"/>
  <c r="J79" i="29"/>
  <c r="K79" i="29"/>
  <c r="L79" i="29"/>
  <c r="M79" i="29"/>
  <c r="C80" i="29"/>
  <c r="D80" i="29"/>
  <c r="E80" i="29"/>
  <c r="F80" i="29"/>
  <c r="G80" i="29"/>
  <c r="H80" i="29"/>
  <c r="I80" i="29"/>
  <c r="J80" i="29"/>
  <c r="K80" i="29"/>
  <c r="L80" i="29"/>
  <c r="M80" i="29"/>
  <c r="C81" i="29"/>
  <c r="D81" i="29"/>
  <c r="E81" i="29"/>
  <c r="F81" i="29"/>
  <c r="G81" i="29"/>
  <c r="H81" i="29"/>
  <c r="I81" i="29"/>
  <c r="J81" i="29"/>
  <c r="K81" i="29"/>
  <c r="L81" i="29"/>
  <c r="M81" i="29"/>
  <c r="C82" i="29"/>
  <c r="D82" i="29"/>
  <c r="E82" i="29"/>
  <c r="F82" i="29"/>
  <c r="G82" i="29"/>
  <c r="H82" i="29"/>
  <c r="I82" i="29"/>
  <c r="J82" i="29"/>
  <c r="K82" i="29"/>
  <c r="L82" i="29"/>
  <c r="M82" i="29"/>
  <c r="C83" i="29"/>
  <c r="D83" i="29"/>
  <c r="E83" i="29"/>
  <c r="F83" i="29"/>
  <c r="G83" i="29"/>
  <c r="H83" i="29"/>
  <c r="I83" i="29"/>
  <c r="J83" i="29"/>
  <c r="K83" i="29"/>
  <c r="L83" i="29"/>
  <c r="M83" i="29"/>
  <c r="C84" i="29"/>
  <c r="D84" i="29"/>
  <c r="E84" i="29"/>
  <c r="F84" i="29"/>
  <c r="G84" i="29"/>
  <c r="H84" i="29"/>
  <c r="I84" i="29"/>
  <c r="J84" i="29"/>
  <c r="K84" i="29"/>
  <c r="L84" i="29"/>
  <c r="M84" i="29"/>
  <c r="C86" i="29"/>
  <c r="D86" i="29"/>
  <c r="E86" i="29"/>
  <c r="F86" i="29"/>
  <c r="G86" i="29"/>
  <c r="H86" i="29"/>
  <c r="I86" i="29"/>
  <c r="J86" i="29"/>
  <c r="K86" i="29"/>
  <c r="L86" i="29"/>
  <c r="M86" i="29"/>
  <c r="C87" i="29"/>
  <c r="D87" i="29"/>
  <c r="E87" i="29"/>
  <c r="F87" i="29"/>
  <c r="G87" i="29"/>
  <c r="H87" i="29"/>
  <c r="I87" i="29"/>
  <c r="J87" i="29"/>
  <c r="K87" i="29"/>
  <c r="L87" i="29"/>
  <c r="M87" i="29"/>
  <c r="C88" i="29"/>
  <c r="D88" i="29"/>
  <c r="E88" i="29"/>
  <c r="F88" i="29"/>
  <c r="G88" i="29"/>
  <c r="H88" i="29"/>
  <c r="I88" i="29"/>
  <c r="J88" i="29"/>
  <c r="K88" i="29"/>
  <c r="L88" i="29"/>
  <c r="M88" i="29"/>
  <c r="C89" i="29"/>
  <c r="D89" i="29"/>
  <c r="E89" i="29"/>
  <c r="F89" i="29"/>
  <c r="G89" i="29"/>
  <c r="H89" i="29"/>
  <c r="I89" i="29"/>
  <c r="J89" i="29"/>
  <c r="K89" i="29"/>
  <c r="L89" i="29"/>
  <c r="M89" i="29"/>
  <c r="C62" i="29"/>
  <c r="D62" i="29"/>
  <c r="E62" i="29"/>
  <c r="F62" i="29"/>
  <c r="G62" i="29"/>
  <c r="H62" i="29"/>
  <c r="I62" i="29"/>
  <c r="J62" i="29"/>
  <c r="K62" i="29"/>
  <c r="L62" i="29"/>
  <c r="M62" i="29"/>
  <c r="C60" i="29"/>
  <c r="D60" i="29"/>
  <c r="E60" i="29"/>
  <c r="F60" i="29"/>
  <c r="G60" i="29"/>
  <c r="H60" i="29"/>
  <c r="I60" i="29"/>
  <c r="J60" i="29"/>
  <c r="K60" i="29"/>
  <c r="L60" i="29"/>
  <c r="M60" i="29"/>
  <c r="C57" i="29"/>
  <c r="D57" i="29"/>
  <c r="E57" i="29"/>
  <c r="F57" i="29"/>
  <c r="G57" i="29"/>
  <c r="H57" i="29"/>
  <c r="I57" i="29"/>
  <c r="J57" i="29"/>
  <c r="K57" i="29"/>
  <c r="L57" i="29"/>
  <c r="M57" i="29"/>
  <c r="C56" i="29"/>
  <c r="D56" i="29"/>
  <c r="E56" i="29"/>
  <c r="F56" i="29"/>
  <c r="G56" i="29"/>
  <c r="H56" i="29"/>
  <c r="I56" i="29"/>
  <c r="J56" i="29"/>
  <c r="K56" i="29"/>
  <c r="L56" i="29"/>
  <c r="M56" i="29"/>
  <c r="C55" i="29"/>
  <c r="D55" i="29"/>
  <c r="E55" i="29"/>
  <c r="F55" i="29"/>
  <c r="G55" i="29"/>
  <c r="H55" i="29"/>
  <c r="I55" i="29"/>
  <c r="J55" i="29"/>
  <c r="K55" i="29"/>
  <c r="L55" i="29"/>
  <c r="M55" i="29"/>
  <c r="C30" i="29"/>
  <c r="D30" i="29"/>
  <c r="E30" i="29"/>
  <c r="F30" i="29"/>
  <c r="G30" i="29"/>
  <c r="H30" i="29"/>
  <c r="I30" i="29"/>
  <c r="J30" i="29"/>
  <c r="K30" i="29"/>
  <c r="L30" i="29"/>
  <c r="M30" i="29"/>
  <c r="C31" i="29"/>
  <c r="D31" i="29"/>
  <c r="E31" i="29"/>
  <c r="F31" i="29"/>
  <c r="G31" i="29"/>
  <c r="H31" i="29"/>
  <c r="I31" i="29"/>
  <c r="J31" i="29"/>
  <c r="K31" i="29"/>
  <c r="L31" i="29"/>
  <c r="M31" i="29"/>
  <c r="C32" i="29"/>
  <c r="D32" i="29"/>
  <c r="E32" i="29"/>
  <c r="F32" i="29"/>
  <c r="G32" i="29"/>
  <c r="H32" i="29"/>
  <c r="I32" i="29"/>
  <c r="J32" i="29"/>
  <c r="K32" i="29"/>
  <c r="L32" i="29"/>
  <c r="M32" i="29"/>
  <c r="C33" i="29"/>
  <c r="D33" i="29"/>
  <c r="E33" i="29"/>
  <c r="F33" i="29"/>
  <c r="G33" i="29"/>
  <c r="H33" i="29"/>
  <c r="I33" i="29"/>
  <c r="J33" i="29"/>
  <c r="K33" i="29"/>
  <c r="L33" i="29"/>
  <c r="M33" i="29"/>
  <c r="C34" i="29"/>
  <c r="D34" i="29"/>
  <c r="E34" i="29"/>
  <c r="F34" i="29"/>
  <c r="G34" i="29"/>
  <c r="H34" i="29"/>
  <c r="I34" i="29"/>
  <c r="J34" i="29"/>
  <c r="K34" i="29"/>
  <c r="L34" i="29"/>
  <c r="M34" i="29"/>
  <c r="C35" i="29"/>
  <c r="D35" i="29"/>
  <c r="E35" i="29"/>
  <c r="F35" i="29"/>
  <c r="G35" i="29"/>
  <c r="H35" i="29"/>
  <c r="I35" i="29"/>
  <c r="J35" i="29"/>
  <c r="K35" i="29"/>
  <c r="L35" i="29"/>
  <c r="M35" i="29"/>
  <c r="C36" i="29"/>
  <c r="D36" i="29"/>
  <c r="E36" i="29"/>
  <c r="F36" i="29"/>
  <c r="G36" i="29"/>
  <c r="H36" i="29"/>
  <c r="I36" i="29"/>
  <c r="J36" i="29"/>
  <c r="K36" i="29"/>
  <c r="L36" i="29"/>
  <c r="M36" i="29"/>
  <c r="C37" i="29"/>
  <c r="D37" i="29"/>
  <c r="E37" i="29"/>
  <c r="F37" i="29"/>
  <c r="G37" i="29"/>
  <c r="H37" i="29"/>
  <c r="I37" i="29"/>
  <c r="J37" i="29"/>
  <c r="K37" i="29"/>
  <c r="L37" i="29"/>
  <c r="M37" i="29"/>
  <c r="C38" i="29"/>
  <c r="D38" i="29"/>
  <c r="E38" i="29"/>
  <c r="F38" i="29"/>
  <c r="G38" i="29"/>
  <c r="H38" i="29"/>
  <c r="I38" i="29"/>
  <c r="J38" i="29"/>
  <c r="K38" i="29"/>
  <c r="L38" i="29"/>
  <c r="M38" i="29"/>
  <c r="C39" i="29"/>
  <c r="D39" i="29"/>
  <c r="E39" i="29"/>
  <c r="F39" i="29"/>
  <c r="G39" i="29"/>
  <c r="H39" i="29"/>
  <c r="I39" i="29"/>
  <c r="J39" i="29"/>
  <c r="K39" i="29"/>
  <c r="L39" i="29"/>
  <c r="M39" i="29"/>
  <c r="C40" i="29"/>
  <c r="D40" i="29"/>
  <c r="E40" i="29"/>
  <c r="F40" i="29"/>
  <c r="G40" i="29"/>
  <c r="H40" i="29"/>
  <c r="I40" i="29"/>
  <c r="J40" i="29"/>
  <c r="K40" i="29"/>
  <c r="L40" i="29"/>
  <c r="M40" i="29"/>
  <c r="C41" i="29"/>
  <c r="D41" i="29"/>
  <c r="E41" i="29"/>
  <c r="F41" i="29"/>
  <c r="G41" i="29"/>
  <c r="H41" i="29"/>
  <c r="I41" i="29"/>
  <c r="J41" i="29"/>
  <c r="K41" i="29"/>
  <c r="L41" i="29"/>
  <c r="M41" i="29"/>
  <c r="C42" i="29"/>
  <c r="D42" i="29"/>
  <c r="E42" i="29"/>
  <c r="F42" i="29"/>
  <c r="G42" i="29"/>
  <c r="H42" i="29"/>
  <c r="I42" i="29"/>
  <c r="J42" i="29"/>
  <c r="K42" i="29"/>
  <c r="L42" i="29"/>
  <c r="M42" i="29"/>
  <c r="C43" i="29"/>
  <c r="D43" i="29"/>
  <c r="E43" i="29"/>
  <c r="F43" i="29"/>
  <c r="G43" i="29"/>
  <c r="H43" i="29"/>
  <c r="I43" i="29"/>
  <c r="J43" i="29"/>
  <c r="K43" i="29"/>
  <c r="L43" i="29"/>
  <c r="M43" i="29"/>
  <c r="C44" i="29"/>
  <c r="D44" i="29"/>
  <c r="E44" i="29"/>
  <c r="F44" i="29"/>
  <c r="G44" i="29"/>
  <c r="H44" i="29"/>
  <c r="I44" i="29"/>
  <c r="J44" i="29"/>
  <c r="K44" i="29"/>
  <c r="L44" i="29"/>
  <c r="M44" i="29"/>
  <c r="C29" i="29"/>
  <c r="D29" i="29"/>
  <c r="E29" i="29"/>
  <c r="F29" i="29"/>
  <c r="G29" i="29"/>
  <c r="H29" i="29"/>
  <c r="I29" i="29"/>
  <c r="J29" i="29"/>
  <c r="K29" i="29"/>
  <c r="L29" i="29"/>
  <c r="M29" i="29"/>
  <c r="H52" i="50"/>
  <c r="C26" i="76"/>
  <c r="O40" i="29"/>
  <c r="O41" i="29"/>
  <c r="O42" i="29"/>
  <c r="O43" i="29"/>
  <c r="M25" i="78"/>
  <c r="M61" i="29"/>
  <c r="L25" i="78"/>
  <c r="L61" i="29"/>
  <c r="K25" i="78"/>
  <c r="K61" i="29"/>
  <c r="J25" i="78"/>
  <c r="J61" i="29"/>
  <c r="I25" i="78"/>
  <c r="I61" i="29"/>
  <c r="H25" i="78"/>
  <c r="H61" i="29"/>
  <c r="G25" i="78"/>
  <c r="G61" i="29"/>
  <c r="F25" i="78"/>
  <c r="F61" i="29"/>
  <c r="E25" i="78"/>
  <c r="E61" i="29"/>
  <c r="D25" i="78"/>
  <c r="D61" i="29"/>
  <c r="C25" i="78"/>
  <c r="C61" i="29"/>
  <c r="B25" i="78"/>
  <c r="O24" i="78"/>
  <c r="O23" i="78"/>
  <c r="O22" i="78"/>
  <c r="O21" i="78"/>
  <c r="O20" i="78"/>
  <c r="O19" i="78"/>
  <c r="O18" i="78"/>
  <c r="O17" i="78"/>
  <c r="O16" i="78"/>
  <c r="O15" i="78"/>
  <c r="O14" i="78"/>
  <c r="O13" i="78"/>
  <c r="O12" i="78"/>
  <c r="O11" i="78"/>
  <c r="O10" i="78"/>
  <c r="O9" i="78"/>
  <c r="O8" i="78"/>
  <c r="O7" i="78"/>
  <c r="O6" i="78"/>
  <c r="O5" i="78"/>
  <c r="O25" i="78"/>
  <c r="P25" i="78"/>
  <c r="B61" i="29"/>
  <c r="P12" i="78"/>
  <c r="P23" i="78"/>
  <c r="P9" i="78"/>
  <c r="P18" i="78"/>
  <c r="P10" i="78"/>
  <c r="P11" i="78"/>
  <c r="P21" i="78"/>
  <c r="P5" i="78"/>
  <c r="P24" i="78"/>
  <c r="P16" i="78"/>
  <c r="P8" i="78"/>
  <c r="P15" i="78"/>
  <c r="P17" i="78"/>
  <c r="P19" i="78"/>
  <c r="P20" i="78"/>
  <c r="P22" i="78"/>
  <c r="P14" i="78"/>
  <c r="P6" i="78"/>
  <c r="P13" i="78"/>
  <c r="P7" i="78"/>
  <c r="C50" i="29"/>
  <c r="D50" i="29"/>
  <c r="E50" i="29"/>
  <c r="F50" i="29"/>
  <c r="G50" i="29"/>
  <c r="H50" i="29"/>
  <c r="I50" i="29"/>
  <c r="J50" i="29"/>
  <c r="K50" i="29"/>
  <c r="L50" i="29"/>
  <c r="M50" i="29"/>
  <c r="B50" i="29"/>
  <c r="O50" i="29"/>
  <c r="C54" i="29"/>
  <c r="D54" i="29"/>
  <c r="E54" i="29"/>
  <c r="F54" i="29"/>
  <c r="G54" i="29"/>
  <c r="H54" i="29"/>
  <c r="I54" i="29"/>
  <c r="J54" i="29"/>
  <c r="K54" i="29"/>
  <c r="L54" i="29"/>
  <c r="M54" i="29"/>
  <c r="B54" i="29"/>
  <c r="C52" i="29"/>
  <c r="D52" i="29"/>
  <c r="E52" i="29"/>
  <c r="F52" i="29"/>
  <c r="G52" i="29"/>
  <c r="H52" i="29"/>
  <c r="I52" i="29"/>
  <c r="J52" i="29"/>
  <c r="K52" i="29"/>
  <c r="L52" i="29"/>
  <c r="M52" i="29"/>
  <c r="B52" i="29"/>
  <c r="C49" i="29"/>
  <c r="D49" i="29"/>
  <c r="E49" i="29"/>
  <c r="F49" i="29"/>
  <c r="G49" i="29"/>
  <c r="H49" i="29"/>
  <c r="I49" i="29"/>
  <c r="J49" i="29"/>
  <c r="K49" i="29"/>
  <c r="L49" i="29"/>
  <c r="M49" i="29"/>
  <c r="B49" i="29"/>
  <c r="C106" i="29"/>
  <c r="D106" i="29"/>
  <c r="E106" i="29"/>
  <c r="F106" i="29"/>
  <c r="G106" i="29"/>
  <c r="H106" i="29"/>
  <c r="I106" i="29"/>
  <c r="J106" i="29"/>
  <c r="K106" i="29"/>
  <c r="L106" i="29"/>
  <c r="M106" i="29"/>
  <c r="B106" i="29"/>
  <c r="O106" i="29"/>
  <c r="C48" i="29"/>
  <c r="C51" i="29"/>
  <c r="C53" i="29"/>
  <c r="D48" i="29"/>
  <c r="D58" i="29"/>
  <c r="D51" i="29"/>
  <c r="D53" i="29"/>
  <c r="E48" i="29"/>
  <c r="E51" i="29"/>
  <c r="E53" i="29"/>
  <c r="F48" i="29"/>
  <c r="F51" i="29"/>
  <c r="F53" i="29"/>
  <c r="G48" i="29"/>
  <c r="G51" i="29"/>
  <c r="G53" i="29"/>
  <c r="H48" i="29"/>
  <c r="H58" i="29"/>
  <c r="H51" i="29"/>
  <c r="H53" i="29"/>
  <c r="I48" i="29"/>
  <c r="I51" i="29"/>
  <c r="I53" i="29"/>
  <c r="J48" i="29"/>
  <c r="J51" i="29"/>
  <c r="J53" i="29"/>
  <c r="K48" i="29"/>
  <c r="K51" i="29"/>
  <c r="K53" i="29"/>
  <c r="L48" i="29"/>
  <c r="L58" i="29"/>
  <c r="L51" i="29"/>
  <c r="L53" i="29"/>
  <c r="M48" i="29"/>
  <c r="M51" i="29"/>
  <c r="M53" i="29"/>
  <c r="B48" i="29"/>
  <c r="B51" i="29"/>
  <c r="B53" i="29"/>
  <c r="O53" i="29"/>
  <c r="O107" i="29"/>
  <c r="O108" i="29"/>
  <c r="O109" i="29"/>
  <c r="O110" i="29"/>
  <c r="O111" i="29"/>
  <c r="O112" i="29"/>
  <c r="O113" i="29"/>
  <c r="O114" i="29"/>
  <c r="O115" i="29"/>
  <c r="O117" i="29"/>
  <c r="C25" i="76"/>
  <c r="B13" i="76"/>
  <c r="E14" i="76"/>
  <c r="D52" i="50"/>
  <c r="D4" i="76"/>
  <c r="E4" i="76"/>
  <c r="E7" i="76"/>
  <c r="E10" i="76"/>
  <c r="F4" i="76"/>
  <c r="F7" i="76"/>
  <c r="F10" i="76"/>
  <c r="G4" i="76"/>
  <c r="G7" i="76"/>
  <c r="G10" i="76"/>
  <c r="H4" i="76"/>
  <c r="H7" i="76"/>
  <c r="H10" i="76"/>
  <c r="I4" i="76"/>
  <c r="I7" i="76"/>
  <c r="I10" i="76"/>
  <c r="J4" i="76"/>
  <c r="J7" i="76"/>
  <c r="J10" i="76"/>
  <c r="K4" i="76"/>
  <c r="K7" i="76"/>
  <c r="K10" i="76"/>
  <c r="L4" i="76"/>
  <c r="L7" i="76"/>
  <c r="L10" i="76"/>
  <c r="M4" i="76"/>
  <c r="M7" i="76"/>
  <c r="M10" i="76"/>
  <c r="N4" i="76"/>
  <c r="N7" i="76"/>
  <c r="N10" i="76"/>
  <c r="C4" i="76"/>
  <c r="C7" i="76"/>
  <c r="D7" i="76"/>
  <c r="D10" i="76"/>
  <c r="O76" i="29"/>
  <c r="O65" i="29"/>
  <c r="O66" i="29"/>
  <c r="O9" i="76"/>
  <c r="O16" i="29"/>
  <c r="O17" i="29"/>
  <c r="O20" i="29"/>
  <c r="O3" i="76"/>
  <c r="O5" i="76"/>
  <c r="O2" i="76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31" i="50"/>
  <c r="F30" i="50"/>
  <c r="F29" i="50"/>
  <c r="F28" i="50"/>
  <c r="F27" i="50"/>
  <c r="F26" i="50"/>
  <c r="F25" i="50"/>
  <c r="F24" i="50"/>
  <c r="F23" i="50"/>
  <c r="F22" i="50"/>
  <c r="O61" i="29"/>
  <c r="O75" i="29"/>
  <c r="O80" i="29"/>
  <c r="O83" i="29"/>
  <c r="O78" i="29"/>
  <c r="O54" i="29"/>
  <c r="O69" i="29"/>
  <c r="M45" i="29"/>
  <c r="L45" i="29"/>
  <c r="K45" i="29"/>
  <c r="J45" i="29"/>
  <c r="I45" i="29"/>
  <c r="H45" i="29"/>
  <c r="G45" i="29"/>
  <c r="F45" i="29"/>
  <c r="E45" i="29"/>
  <c r="D45" i="29"/>
  <c r="C45" i="29"/>
  <c r="O29" i="29"/>
  <c r="O30" i="29"/>
  <c r="O31" i="29"/>
  <c r="O32" i="29"/>
  <c r="O33" i="29"/>
  <c r="O34" i="29"/>
  <c r="O35" i="29"/>
  <c r="O36" i="29"/>
  <c r="O37" i="29"/>
  <c r="O38" i="29"/>
  <c r="O39" i="29"/>
  <c r="O44" i="29"/>
  <c r="O49" i="29"/>
  <c r="O52" i="29"/>
  <c r="O55" i="29"/>
  <c r="O56" i="29"/>
  <c r="O57" i="29"/>
  <c r="O60" i="29"/>
  <c r="O62" i="29"/>
  <c r="O63" i="29"/>
  <c r="O64" i="29"/>
  <c r="O67" i="29"/>
  <c r="O68" i="29"/>
  <c r="O70" i="29"/>
  <c r="O71" i="29"/>
  <c r="O72" i="29"/>
  <c r="O73" i="29"/>
  <c r="O74" i="29"/>
  <c r="O77" i="29"/>
  <c r="O85" i="29"/>
  <c r="O79" i="29"/>
  <c r="O81" i="29"/>
  <c r="O82" i="29"/>
  <c r="O84" i="29"/>
  <c r="O86" i="29"/>
  <c r="O87" i="29"/>
  <c r="O88" i="29"/>
  <c r="O89" i="29"/>
  <c r="B45" i="29"/>
  <c r="O97" i="29"/>
  <c r="O98" i="29"/>
  <c r="O99" i="29"/>
  <c r="O100" i="29"/>
  <c r="O101" i="29"/>
  <c r="O96" i="29"/>
  <c r="B58" i="29"/>
  <c r="J58" i="29"/>
  <c r="K58" i="29"/>
  <c r="G58" i="29"/>
  <c r="C58" i="29"/>
  <c r="K14" i="76"/>
  <c r="C14" i="76"/>
  <c r="G16" i="76"/>
  <c r="F3" i="29"/>
  <c r="I14" i="76"/>
  <c r="O51" i="29"/>
  <c r="M58" i="29"/>
  <c r="I58" i="29"/>
  <c r="E58" i="29"/>
  <c r="M14" i="76"/>
  <c r="G14" i="76"/>
  <c r="F58" i="29"/>
  <c r="L14" i="76"/>
  <c r="O48" i="29"/>
  <c r="O45" i="29"/>
  <c r="L59" i="29"/>
  <c r="L90" i="29"/>
  <c r="K59" i="29"/>
  <c r="J59" i="29"/>
  <c r="J90" i="29"/>
  <c r="I59" i="29"/>
  <c r="H59" i="29"/>
  <c r="H90" i="29"/>
  <c r="G59" i="29"/>
  <c r="F59" i="29"/>
  <c r="E59" i="29"/>
  <c r="D59" i="29"/>
  <c r="D90" i="29"/>
  <c r="C59" i="29"/>
  <c r="O4" i="76"/>
  <c r="O7" i="76"/>
  <c r="C10" i="76"/>
  <c r="M59" i="29"/>
  <c r="B59" i="29"/>
  <c r="B18" i="76"/>
  <c r="C21" i="29"/>
  <c r="D21" i="29"/>
  <c r="E21" i="29"/>
  <c r="F21" i="29"/>
  <c r="G21" i="29"/>
  <c r="H21" i="29"/>
  <c r="I21" i="29"/>
  <c r="J21" i="29"/>
  <c r="K21" i="29"/>
  <c r="L21" i="29"/>
  <c r="M21" i="29"/>
  <c r="B21" i="29"/>
  <c r="D14" i="76"/>
  <c r="H14" i="76"/>
  <c r="F14" i="76"/>
  <c r="J14" i="76"/>
  <c r="N14" i="76"/>
  <c r="K16" i="76"/>
  <c r="J3" i="29"/>
  <c r="J8" i="29"/>
  <c r="E16" i="76"/>
  <c r="D3" i="29"/>
  <c r="H16" i="76"/>
  <c r="G3" i="29"/>
  <c r="G11" i="29"/>
  <c r="I16" i="76"/>
  <c r="H3" i="29"/>
  <c r="L16" i="76"/>
  <c r="K3" i="29"/>
  <c r="K5" i="29"/>
  <c r="M16" i="76"/>
  <c r="L3" i="29"/>
  <c r="L11" i="29"/>
  <c r="J16" i="76"/>
  <c r="I3" i="29"/>
  <c r="I5" i="29"/>
  <c r="D16" i="76"/>
  <c r="C3" i="29"/>
  <c r="C7" i="29"/>
  <c r="J10" i="29"/>
  <c r="J7" i="29"/>
  <c r="D10" i="29"/>
  <c r="D8" i="29"/>
  <c r="D7" i="29"/>
  <c r="F8" i="29"/>
  <c r="F7" i="29"/>
  <c r="G9" i="29"/>
  <c r="G8" i="29"/>
  <c r="H10" i="29"/>
  <c r="H8" i="29"/>
  <c r="H7" i="29"/>
  <c r="I11" i="29"/>
  <c r="I7" i="29"/>
  <c r="K11" i="29"/>
  <c r="L8" i="29"/>
  <c r="C8" i="29"/>
  <c r="D11" i="29"/>
  <c r="M90" i="29"/>
  <c r="H5" i="29"/>
  <c r="D6" i="29"/>
  <c r="D9" i="29"/>
  <c r="G6" i="29"/>
  <c r="F90" i="29"/>
  <c r="C11" i="29"/>
  <c r="C5" i="29"/>
  <c r="C10" i="29"/>
  <c r="D5" i="29"/>
  <c r="J5" i="29"/>
  <c r="C9" i="29"/>
  <c r="I90" i="29"/>
  <c r="F11" i="29"/>
  <c r="F5" i="29"/>
  <c r="F9" i="29"/>
  <c r="F6" i="29"/>
  <c r="F10" i="29"/>
  <c r="I10" i="29"/>
  <c r="N16" i="76"/>
  <c r="M3" i="29"/>
  <c r="I6" i="29"/>
  <c r="F16" i="76"/>
  <c r="E3" i="29"/>
  <c r="E90" i="29"/>
  <c r="O58" i="29"/>
  <c r="C90" i="29"/>
  <c r="G90" i="29"/>
  <c r="K90" i="29"/>
  <c r="O59" i="29"/>
  <c r="O21" i="29"/>
  <c r="D20" i="76"/>
  <c r="C18" i="29"/>
  <c r="E20" i="76"/>
  <c r="D18" i="29"/>
  <c r="F20" i="76"/>
  <c r="E18" i="29"/>
  <c r="G20" i="76"/>
  <c r="F18" i="29"/>
  <c r="H20" i="76"/>
  <c r="G18" i="29"/>
  <c r="I20" i="76"/>
  <c r="H18" i="29"/>
  <c r="J20" i="76"/>
  <c r="I18" i="29"/>
  <c r="K20" i="76"/>
  <c r="J18" i="29"/>
  <c r="L20" i="76"/>
  <c r="K18" i="29"/>
  <c r="M20" i="76"/>
  <c r="L18" i="29"/>
  <c r="N20" i="76"/>
  <c r="M18" i="29"/>
  <c r="C20" i="76"/>
  <c r="D21" i="76"/>
  <c r="C19" i="29"/>
  <c r="E21" i="76"/>
  <c r="D19" i="29"/>
  <c r="F21" i="76"/>
  <c r="E19" i="29"/>
  <c r="G21" i="76"/>
  <c r="F19" i="29"/>
  <c r="H21" i="76"/>
  <c r="G19" i="29"/>
  <c r="I21" i="76"/>
  <c r="H19" i="29"/>
  <c r="J21" i="76"/>
  <c r="I19" i="29"/>
  <c r="K21" i="76"/>
  <c r="J19" i="29"/>
  <c r="L21" i="76"/>
  <c r="K19" i="29"/>
  <c r="M21" i="76"/>
  <c r="L19" i="29"/>
  <c r="C21" i="76"/>
  <c r="N21" i="76"/>
  <c r="M19" i="29"/>
  <c r="B90" i="29"/>
  <c r="C16" i="76"/>
  <c r="B3" i="29"/>
  <c r="O10" i="76"/>
  <c r="I9" i="29"/>
  <c r="J11" i="29"/>
  <c r="J9" i="29"/>
  <c r="J6" i="29"/>
  <c r="G10" i="29"/>
  <c r="G5" i="29"/>
  <c r="I8" i="29"/>
  <c r="I12" i="29"/>
  <c r="I15" i="29"/>
  <c r="G7" i="29"/>
  <c r="C6" i="29"/>
  <c r="L9" i="29"/>
  <c r="L6" i="29"/>
  <c r="K9" i="29"/>
  <c r="K8" i="29"/>
  <c r="H9" i="29"/>
  <c r="H11" i="29"/>
  <c r="H6" i="29"/>
  <c r="L5" i="29"/>
  <c r="L10" i="29"/>
  <c r="K6" i="29"/>
  <c r="K10" i="29"/>
  <c r="G12" i="29"/>
  <c r="L7" i="29"/>
  <c r="K7" i="29"/>
  <c r="B7" i="29"/>
  <c r="O7" i="29"/>
  <c r="B8" i="29"/>
  <c r="B6" i="29"/>
  <c r="B5" i="29"/>
  <c r="M8" i="29"/>
  <c r="M7" i="29"/>
  <c r="E8" i="29"/>
  <c r="E7" i="29"/>
  <c r="O90" i="29"/>
  <c r="C12" i="29"/>
  <c r="C15" i="29"/>
  <c r="D12" i="29"/>
  <c r="D15" i="29"/>
  <c r="J12" i="29"/>
  <c r="J15" i="29"/>
  <c r="F12" i="29"/>
  <c r="E5" i="29"/>
  <c r="E10" i="29"/>
  <c r="E11" i="29"/>
  <c r="E9" i="29"/>
  <c r="E6" i="29"/>
  <c r="M10" i="29"/>
  <c r="M6" i="29"/>
  <c r="M5" i="29"/>
  <c r="M11" i="29"/>
  <c r="M9" i="29"/>
  <c r="B19" i="29"/>
  <c r="O19" i="29"/>
  <c r="O21" i="76"/>
  <c r="M22" i="29"/>
  <c r="M23" i="29"/>
  <c r="I22" i="29"/>
  <c r="I23" i="29"/>
  <c r="E22" i="29"/>
  <c r="E23" i="29"/>
  <c r="F15" i="29"/>
  <c r="L22" i="29"/>
  <c r="L23" i="29"/>
  <c r="H22" i="29"/>
  <c r="H23" i="29"/>
  <c r="D22" i="29"/>
  <c r="D23" i="29"/>
  <c r="G15" i="29"/>
  <c r="K22" i="29"/>
  <c r="K23" i="29"/>
  <c r="G22" i="29"/>
  <c r="G23" i="29"/>
  <c r="C22" i="29"/>
  <c r="C23" i="29"/>
  <c r="O16" i="76"/>
  <c r="B18" i="29"/>
  <c r="O20" i="76"/>
  <c r="J22" i="29"/>
  <c r="J23" i="29"/>
  <c r="F22" i="29"/>
  <c r="F23" i="29"/>
  <c r="O8" i="29"/>
  <c r="H12" i="29"/>
  <c r="H15" i="29"/>
  <c r="L12" i="29"/>
  <c r="L15" i="29"/>
  <c r="K12" i="29"/>
  <c r="K15" i="29"/>
  <c r="M12" i="29"/>
  <c r="M15" i="29"/>
  <c r="M24" i="29"/>
  <c r="M25" i="29"/>
  <c r="E12" i="29"/>
  <c r="E15" i="29"/>
  <c r="K24" i="29"/>
  <c r="K25" i="29"/>
  <c r="K26" i="29"/>
  <c r="D24" i="29"/>
  <c r="D25" i="29"/>
  <c r="D92" i="29"/>
  <c r="L24" i="29"/>
  <c r="L25" i="29"/>
  <c r="L26" i="29"/>
  <c r="J24" i="29"/>
  <c r="J25" i="29"/>
  <c r="J26" i="29"/>
  <c r="B9" i="29"/>
  <c r="O9" i="29"/>
  <c r="B10" i="29"/>
  <c r="O10" i="29"/>
  <c r="B11" i="29"/>
  <c r="O11" i="29"/>
  <c r="O6" i="29"/>
  <c r="O3" i="29"/>
  <c r="B22" i="29"/>
  <c r="O22" i="29"/>
  <c r="O18" i="29"/>
  <c r="B23" i="29"/>
  <c r="O23" i="29"/>
  <c r="G24" i="29"/>
  <c r="G25" i="29"/>
  <c r="E24" i="29"/>
  <c r="E25" i="29"/>
  <c r="F24" i="29"/>
  <c r="F25" i="29"/>
  <c r="I24" i="29"/>
  <c r="I25" i="29"/>
  <c r="C24" i="29"/>
  <c r="C25" i="29"/>
  <c r="H24" i="29"/>
  <c r="H25" i="29"/>
  <c r="M26" i="29"/>
  <c r="M92" i="29"/>
  <c r="M93" i="29"/>
  <c r="D26" i="29"/>
  <c r="J92" i="29"/>
  <c r="J102" i="29"/>
  <c r="J105" i="29"/>
  <c r="J116" i="29"/>
  <c r="L92" i="29"/>
  <c r="K92" i="29"/>
  <c r="K102" i="29"/>
  <c r="K105" i="29"/>
  <c r="K116" i="29"/>
  <c r="C92" i="29"/>
  <c r="C26" i="29"/>
  <c r="F92" i="29"/>
  <c r="F26" i="29"/>
  <c r="D102" i="29"/>
  <c r="D105" i="29"/>
  <c r="D116" i="29"/>
  <c r="D93" i="29"/>
  <c r="E92" i="29"/>
  <c r="E26" i="29"/>
  <c r="B12" i="29"/>
  <c r="O5" i="29"/>
  <c r="L102" i="29"/>
  <c r="L105" i="29"/>
  <c r="L116" i="29"/>
  <c r="L93" i="29"/>
  <c r="H92" i="29"/>
  <c r="H26" i="29"/>
  <c r="G92" i="29"/>
  <c r="G26" i="29"/>
  <c r="I92" i="29"/>
  <c r="I26" i="29"/>
  <c r="M102" i="29"/>
  <c r="M105" i="29"/>
  <c r="M116" i="29"/>
  <c r="J93" i="29"/>
  <c r="K93" i="29"/>
  <c r="G102" i="29"/>
  <c r="G105" i="29"/>
  <c r="G116" i="29"/>
  <c r="G93" i="29"/>
  <c r="B15" i="29"/>
  <c r="I102" i="29"/>
  <c r="I105" i="29"/>
  <c r="I116" i="29"/>
  <c r="I93" i="29"/>
  <c r="F102" i="29"/>
  <c r="F105" i="29"/>
  <c r="F116" i="29"/>
  <c r="F93" i="29"/>
  <c r="H102" i="29"/>
  <c r="H105" i="29"/>
  <c r="H116" i="29"/>
  <c r="H93" i="29"/>
  <c r="O12" i="29"/>
  <c r="E102" i="29"/>
  <c r="E105" i="29"/>
  <c r="E116" i="29"/>
  <c r="E93" i="29"/>
  <c r="C102" i="29"/>
  <c r="C105" i="29"/>
  <c r="C116" i="29"/>
  <c r="C93" i="29"/>
  <c r="P8" i="29"/>
  <c r="P7" i="29"/>
  <c r="P9" i="29"/>
  <c r="P40" i="29"/>
  <c r="P41" i="29"/>
  <c r="P43" i="29"/>
  <c r="P42" i="29"/>
  <c r="P5" i="29"/>
  <c r="P50" i="29"/>
  <c r="P51" i="29"/>
  <c r="B24" i="29"/>
  <c r="B25" i="29"/>
  <c r="O15" i="29"/>
  <c r="P76" i="29"/>
  <c r="P66" i="29"/>
  <c r="P17" i="29"/>
  <c r="P54" i="29"/>
  <c r="P53" i="29"/>
  <c r="P36" i="29"/>
  <c r="P69" i="29"/>
  <c r="P86" i="29"/>
  <c r="P62" i="29"/>
  <c r="P37" i="29"/>
  <c r="P70" i="29"/>
  <c r="P87" i="29"/>
  <c r="P30" i="29"/>
  <c r="P35" i="29"/>
  <c r="P44" i="29"/>
  <c r="P48" i="29"/>
  <c r="P63" i="29"/>
  <c r="P57" i="29"/>
  <c r="P72" i="29"/>
  <c r="P84" i="29"/>
  <c r="P101" i="29"/>
  <c r="P80" i="29"/>
  <c r="P34" i="29"/>
  <c r="P79" i="29"/>
  <c r="P83" i="29"/>
  <c r="P31" i="29"/>
  <c r="P38" i="29"/>
  <c r="P58" i="29"/>
  <c r="P64" i="29"/>
  <c r="P74" i="29"/>
  <c r="P12" i="29"/>
  <c r="P52" i="29"/>
  <c r="P68" i="29"/>
  <c r="P32" i="29"/>
  <c r="P39" i="29"/>
  <c r="P75" i="29"/>
  <c r="P61" i="29"/>
  <c r="P73" i="29"/>
  <c r="P29" i="29"/>
  <c r="P78" i="29"/>
  <c r="P98" i="29"/>
  <c r="P100" i="29"/>
  <c r="P33" i="29"/>
  <c r="P81" i="29"/>
  <c r="P96" i="29"/>
  <c r="P56" i="29"/>
  <c r="P65" i="29"/>
  <c r="P88" i="29"/>
  <c r="P71" i="29"/>
  <c r="P45" i="29"/>
  <c r="P85" i="29"/>
  <c r="P77" i="29"/>
  <c r="P99" i="29"/>
  <c r="P97" i="29"/>
  <c r="P20" i="29"/>
  <c r="P55" i="29"/>
  <c r="P89" i="29"/>
  <c r="P16" i="29"/>
  <c r="P60" i="29"/>
  <c r="P49" i="29"/>
  <c r="P67" i="29"/>
  <c r="P82" i="29"/>
  <c r="P21" i="29"/>
  <c r="P59" i="29"/>
  <c r="P90" i="29"/>
  <c r="P19" i="29"/>
  <c r="P18" i="29"/>
  <c r="P23" i="29"/>
  <c r="P11" i="29"/>
  <c r="P10" i="29"/>
  <c r="P6" i="29"/>
  <c r="P22" i="29"/>
  <c r="O24" i="29"/>
  <c r="P15" i="29"/>
  <c r="B92" i="29"/>
  <c r="B26" i="29"/>
  <c r="P24" i="29"/>
  <c r="O25" i="29"/>
  <c r="B93" i="29"/>
  <c r="B102" i="29"/>
  <c r="B105" i="29"/>
  <c r="O105" i="29"/>
  <c r="O116" i="29"/>
  <c r="O118" i="29"/>
  <c r="B116" i="29"/>
  <c r="B118" i="29"/>
  <c r="C117" i="29"/>
  <c r="C118" i="29"/>
  <c r="D117" i="29"/>
  <c r="D118" i="29"/>
  <c r="E117" i="29"/>
  <c r="E118" i="29"/>
  <c r="F117" i="29"/>
  <c r="F118" i="29"/>
  <c r="G117" i="29"/>
  <c r="G118" i="29"/>
  <c r="H117" i="29"/>
  <c r="H118" i="29"/>
  <c r="I117" i="29"/>
  <c r="I118" i="29"/>
  <c r="J117" i="29"/>
  <c r="J118" i="29"/>
  <c r="K117" i="29"/>
  <c r="K118" i="29"/>
  <c r="L117" i="29"/>
  <c r="L118" i="29"/>
  <c r="M117" i="29"/>
  <c r="M118" i="29"/>
  <c r="P25" i="29"/>
  <c r="O92" i="29"/>
  <c r="O102" i="29"/>
  <c r="P102" i="29"/>
  <c r="P92" i="29"/>
</calcChain>
</file>

<file path=xl/comments1.xml><?xml version="1.0" encoding="utf-8"?>
<comments xmlns="http://schemas.openxmlformats.org/spreadsheetml/2006/main">
  <authors>
    <author>Linnea Blair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Can change category names here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5" authorId="0">
      <text>
        <r>
          <rPr>
            <sz val="8"/>
            <color indexed="81"/>
            <rFont val="Tahoma"/>
            <family val="2"/>
          </rPr>
          <t xml:space="preserve">Type in the % of total revenue to come from each type of service listed in column A.  
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>Linnea Blair:</t>
        </r>
        <r>
          <rPr>
            <sz val="9"/>
            <color indexed="81"/>
            <rFont val="Tahoma"/>
            <family val="2"/>
          </rPr>
          <t xml:space="preserve">
Rename for custom position</t>
        </r>
      </text>
    </comment>
    <comment ref="A96" authorId="0">
      <text>
        <r>
          <rPr>
            <b/>
            <sz val="9"/>
            <color indexed="81"/>
            <rFont val="Tahoma"/>
            <family val="2"/>
          </rPr>
          <t>Linnea Blair:</t>
        </r>
        <r>
          <rPr>
            <sz val="9"/>
            <color indexed="81"/>
            <rFont val="Tahoma"/>
            <family val="2"/>
          </rPr>
          <t xml:space="preserve">
Items that are an expense must be entered as a negative in this section</t>
        </r>
      </text>
    </comment>
    <comment ref="A107" authorId="0">
      <text>
        <r>
          <rPr>
            <b/>
            <sz val="9"/>
            <color indexed="81"/>
            <rFont val="Tahoma"/>
            <family val="2"/>
          </rPr>
          <t>Linnea Blair:</t>
        </r>
        <r>
          <rPr>
            <sz val="9"/>
            <color indexed="81"/>
            <rFont val="Tahoma"/>
            <family val="2"/>
          </rPr>
          <t xml:space="preserve">
Items that reduce cash should be entered as a negative in this section</t>
        </r>
      </text>
    </comment>
  </commentList>
</comments>
</file>

<file path=xl/comments2.xml><?xml version="1.0" encoding="utf-8"?>
<comments xmlns="http://schemas.openxmlformats.org/spreadsheetml/2006/main">
  <authors>
    <author>Linnea Blair</author>
  </authors>
  <commentList>
    <comment ref="A2" authorId="0">
      <text>
        <r>
          <rPr>
            <b/>
            <sz val="8"/>
            <color indexed="81"/>
            <rFont val="Tahoma"/>
            <family val="2"/>
          </rPr>
          <t>Number of working days in the month - these are calculated on 2008 calendar - Monday - Friday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" authorId="0">
      <text>
        <r>
          <rPr>
            <b/>
            <sz val="8"/>
            <color indexed="81"/>
            <rFont val="Tahoma"/>
            <family val="2"/>
          </rPr>
          <t>Type in number of days to subtract for each worker due to weather, absenteeism, holidays etc for each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" authorId="0">
      <text>
        <r>
          <rPr>
            <b/>
            <sz val="8"/>
            <color indexed="81"/>
            <rFont val="Tahoma"/>
            <family val="2"/>
          </rPr>
          <t>Working Days Available (calculated)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Type in estimated  Overtime hours (average) per worker for each month</t>
        </r>
      </text>
    </comment>
    <comment ref="A6" authorId="0">
      <text>
        <r>
          <rPr>
            <sz val="8"/>
            <color indexed="81"/>
            <rFont val="Tahoma"/>
            <family val="2"/>
          </rPr>
          <t xml:space="preserve">Type in % of time that worker is actually being billed out to jobs, this would exclude training time, unbillable travel time, errands etc. 
</t>
        </r>
      </text>
    </comment>
    <comment ref="A7" authorId="0">
      <text>
        <r>
          <rPr>
            <sz val="8"/>
            <color indexed="81"/>
            <rFont val="Tahoma"/>
            <family val="2"/>
          </rPr>
          <t xml:space="preserve">Total Direct Hours Available per worker (calculated)
</t>
        </r>
      </text>
    </comment>
    <comment ref="A9" authorId="0">
      <text>
        <r>
          <rPr>
            <b/>
            <sz val="8"/>
            <color indexed="81"/>
            <rFont val="Tahoma"/>
            <family val="2"/>
          </rPr>
          <t>Type in number of workers expected for each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0" authorId="0">
      <text>
        <r>
          <rPr>
            <sz val="8"/>
            <color indexed="81"/>
            <rFont val="Tahoma"/>
            <family val="2"/>
          </rPr>
          <t xml:space="preserve">Total hours available for entire company (calculation)
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Type in the amount you bill your customer for each labor hour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Type in percentage added per labor hour on average for materials including any markup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4" authorId="0">
      <text>
        <r>
          <rPr>
            <sz val="8"/>
            <color indexed="81"/>
            <rFont val="Tahoma"/>
            <family val="2"/>
          </rPr>
          <t xml:space="preserve">Effective Total Bid rate 
 - (calculated)
</t>
        </r>
      </text>
    </comment>
    <comment ref="A16" authorId="0">
      <text>
        <r>
          <rPr>
            <sz val="8"/>
            <color indexed="81"/>
            <rFont val="Tahoma"/>
            <family val="2"/>
          </rPr>
          <t xml:space="preserve">Effective bid rate times available hours (calculated)
</t>
        </r>
      </text>
    </comment>
    <comment ref="A18" authorId="0">
      <text>
        <r>
          <rPr>
            <sz val="8"/>
            <color indexed="81"/>
            <rFont val="Tahoma"/>
            <family val="2"/>
          </rPr>
          <t xml:space="preserve">Average Field Wage (calculated on Personnel page)
</t>
        </r>
      </text>
    </comment>
    <comment ref="A20" authorId="0">
      <text>
        <r>
          <rPr>
            <b/>
            <sz val="8"/>
            <color indexed="81"/>
            <rFont val="Tahoma"/>
            <family val="2"/>
          </rPr>
          <t>Regular Hours available times number of workers times average wage (calculated)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Overtime hours times number of workers times (average wage times 1.5) (calculated)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Type in materials cost as a % of revenue (use 12% if you don't know)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6" authorId="0">
      <text>
        <r>
          <rPr>
            <b/>
            <sz val="8"/>
            <color indexed="81"/>
            <rFont val="Tahoma"/>
            <family val="2"/>
          </rPr>
          <t>Type in your workers comp rate per $100 of payroll for field workers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>
      <text>
        <r>
          <rPr>
            <b/>
            <sz val="8"/>
            <color indexed="81"/>
            <rFont val="Tahoma"/>
            <family val="2"/>
          </rPr>
          <t>Type in your workers comp rate per $100 of payroll for admin/overhead employees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 xml:space="preserve">Use 11% unless yours is different - include Employer portion of SS/Medicare and Unemployment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Linnea Blair</author>
    <author>HP Authorized Customer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>Type in annual salary for each overhead employee or owner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1">
      <text>
        <r>
          <rPr>
            <sz val="8"/>
            <color indexed="81"/>
            <rFont val="Tahoma"/>
            <family val="2"/>
          </rPr>
          <t xml:space="preserve">Second owner salary or Spouse salary if other than office manager. Spouse as Office Manager - see below
</t>
        </r>
      </text>
    </comment>
    <comment ref="B13" authorId="1">
      <text>
        <r>
          <rPr>
            <sz val="8"/>
            <color indexed="81"/>
            <rFont val="Tahoma"/>
            <family val="2"/>
          </rPr>
          <t xml:space="preserve">Office Manager employee or Spouse salary if acting as Office Manager
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Linnea Blair:</t>
        </r>
        <r>
          <rPr>
            <sz val="9"/>
            <color indexed="81"/>
            <rFont val="Tahoma"/>
            <family val="2"/>
          </rPr>
          <t xml:space="preserve">
Insert annual salary or hourly wage multiplied by 2088 hours for full time</t>
        </r>
      </text>
    </comment>
    <comment ref="F20" authorId="0">
      <text>
        <r>
          <rPr>
            <b/>
            <sz val="8"/>
            <color indexed="81"/>
            <rFont val="Tahoma"/>
            <family val="2"/>
          </rPr>
          <t xml:space="preserve">Type in percentage of time worked by each employee estimated to be billed to jobs.  Exclude training time etc.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>Enter names of existing field employees/type new painter for as yet unhired workers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Linnea Blair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Linnea Blair:</t>
        </r>
        <r>
          <rPr>
            <sz val="8"/>
            <color indexed="81"/>
            <rFont val="Tahoma"/>
            <family val="2"/>
          </rPr>
          <t xml:space="preserve">
This is just a sample list to get you started.  Edit it to your own marketing initiatives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Linnea Blair:</t>
        </r>
        <r>
          <rPr>
            <sz val="8"/>
            <color indexed="81"/>
            <rFont val="Tahoma"/>
            <family val="2"/>
          </rPr>
          <t xml:space="preserve">
Link to budget</t>
        </r>
      </text>
    </comment>
  </commentList>
</comments>
</file>

<file path=xl/sharedStrings.xml><?xml version="1.0" encoding="utf-8"?>
<sst xmlns="http://schemas.openxmlformats.org/spreadsheetml/2006/main" count="231" uniqueCount="188">
  <si>
    <t>Dec</t>
  </si>
  <si>
    <t>Jan</t>
  </si>
  <si>
    <t>Feb</t>
  </si>
  <si>
    <t>Mar</t>
  </si>
  <si>
    <t>Apr</t>
  </si>
  <si>
    <t>Jul</t>
  </si>
  <si>
    <t>Aug</t>
  </si>
  <si>
    <t>Sep</t>
  </si>
  <si>
    <t>Oct</t>
  </si>
  <si>
    <t>Nov</t>
  </si>
  <si>
    <t>Gross Profit</t>
  </si>
  <si>
    <t>%</t>
  </si>
  <si>
    <t>Total Revenue</t>
  </si>
  <si>
    <t>Bad Debts</t>
  </si>
  <si>
    <t>Bank Charges</t>
  </si>
  <si>
    <t>Client Damages</t>
  </si>
  <si>
    <t>Promotion</t>
  </si>
  <si>
    <t>Dues &amp; Subscriptions</t>
  </si>
  <si>
    <t>Gifts</t>
  </si>
  <si>
    <t>Licenses &amp; Permits</t>
  </si>
  <si>
    <t>Miscellaneous Expense</t>
  </si>
  <si>
    <t>Accounting</t>
  </si>
  <si>
    <t>Consulting</t>
  </si>
  <si>
    <t>Postage &amp; Delivery</t>
  </si>
  <si>
    <t>Rent</t>
  </si>
  <si>
    <t>Property Tax</t>
  </si>
  <si>
    <t>Liability Insurance</t>
  </si>
  <si>
    <t>Depreciation</t>
  </si>
  <si>
    <t>Utilities</t>
  </si>
  <si>
    <t>Net Operating Profit</t>
  </si>
  <si>
    <t>Shop Equipment</t>
  </si>
  <si>
    <t>Materials &amp; Supplies</t>
  </si>
  <si>
    <t>Equipment Rental</t>
  </si>
  <si>
    <t>Direct Bonus</t>
  </si>
  <si>
    <t>Life Insurance</t>
  </si>
  <si>
    <t>Income</t>
  </si>
  <si>
    <t>Total Budget</t>
  </si>
  <si>
    <t>Variable Expenses</t>
  </si>
  <si>
    <t>Payroll Service</t>
  </si>
  <si>
    <t>Small Tools &amp; Sundries</t>
  </si>
  <si>
    <t>Other Income (Expense)</t>
  </si>
  <si>
    <t>Sub-Contract Labor</t>
  </si>
  <si>
    <t>Payroll Taxes - Direct</t>
  </si>
  <si>
    <t>Uniforms</t>
  </si>
  <si>
    <t>Payroll Taxes - Admin</t>
  </si>
  <si>
    <t>Office Supplies</t>
  </si>
  <si>
    <t>Group Health Ins - Admin</t>
  </si>
  <si>
    <t>Interest Income</t>
  </si>
  <si>
    <t>Meetings and Conferences</t>
  </si>
  <si>
    <t xml:space="preserve">Total General &amp; Administrative </t>
  </si>
  <si>
    <t>Automobile Expenses - Admin</t>
  </si>
  <si>
    <t>Total Variable Expenses</t>
  </si>
  <si>
    <t>General &amp; Adminstrative Expenses</t>
  </si>
  <si>
    <t>Total Direct Costs</t>
  </si>
  <si>
    <t>Direct Costs (Cost of Sales)</t>
  </si>
  <si>
    <t>Education &amp; Training</t>
  </si>
  <si>
    <t>Legal</t>
  </si>
  <si>
    <t>Hiring Costs</t>
  </si>
  <si>
    <t>Advertising/Marketing</t>
  </si>
  <si>
    <t>Hazardous Waste Disposal</t>
  </si>
  <si>
    <t>May</t>
  </si>
  <si>
    <t>Jun</t>
  </si>
  <si>
    <t>Total</t>
  </si>
  <si>
    <t xml:space="preserve"> </t>
  </si>
  <si>
    <t>Direct %</t>
  </si>
  <si>
    <t>Management</t>
  </si>
  <si>
    <t>Field</t>
  </si>
  <si>
    <t>Payroll - Estimator</t>
  </si>
  <si>
    <t>Charitable Contributions</t>
  </si>
  <si>
    <t>Shop/Office Maintenance</t>
  </si>
  <si>
    <t>Payroll - Office Manager</t>
  </si>
  <si>
    <t>Payroll - Office Assistant</t>
  </si>
  <si>
    <t>Payroll - Production Manager</t>
  </si>
  <si>
    <t>Payroll - Owner</t>
  </si>
  <si>
    <t>Office Manager (salary)</t>
  </si>
  <si>
    <t>Estimator (salary)</t>
  </si>
  <si>
    <t>Labor Bid Rate</t>
  </si>
  <si>
    <t>Production Manager - Direct</t>
  </si>
  <si>
    <t>Workers Comp Rate - Field Employees</t>
  </si>
  <si>
    <t>Workers Comp Rate - Admin Employees</t>
  </si>
  <si>
    <t>Equipment Repairs &amp; Maintenance</t>
  </si>
  <si>
    <t>Monthly Gross Profit %</t>
  </si>
  <si>
    <t>Retirement Plan - Admin</t>
  </si>
  <si>
    <t>Retirement Plan - Field Employees</t>
  </si>
  <si>
    <t>Sales Commissions</t>
  </si>
  <si>
    <t>Other Income</t>
  </si>
  <si>
    <t>Monthly Net Operating Profit %</t>
  </si>
  <si>
    <t>Materials (Percentage of Revenue)</t>
  </si>
  <si>
    <t>Production Mgr (salary)</t>
  </si>
  <si>
    <t>Workers Comp - Direct</t>
  </si>
  <si>
    <t>Interest (Expense)</t>
  </si>
  <si>
    <t>Workers Comp - Admin</t>
  </si>
  <si>
    <t>Overhead Salaries</t>
  </si>
  <si>
    <t>Working Days</t>
  </si>
  <si>
    <t>Days to Subtract</t>
  </si>
  <si>
    <t>Monthly OT Hours</t>
  </si>
  <si>
    <t>Wage/Salary</t>
  </si>
  <si>
    <t>Personnel List</t>
  </si>
  <si>
    <t>Average Field Wage</t>
  </si>
  <si>
    <t>Potential Revenue</t>
  </si>
  <si>
    <t>Total Direct Hours per worker</t>
  </si>
  <si>
    <t>Number of Workers</t>
  </si>
  <si>
    <t>Total Available Hours</t>
  </si>
  <si>
    <t>Assumptions</t>
  </si>
  <si>
    <t>Total Regular Hours Available</t>
  </si>
  <si>
    <t>Direct  Hours Percentage</t>
  </si>
  <si>
    <t>Paid Time Off (Holiday/Vacation)</t>
  </si>
  <si>
    <t>Average Hourly Wage</t>
  </si>
  <si>
    <t>Overtime Compensation</t>
  </si>
  <si>
    <t>Janitorial</t>
  </si>
  <si>
    <t>Telephone - Office</t>
  </si>
  <si>
    <t>Computer/Office Equipment Expense</t>
  </si>
  <si>
    <t>Owner Bonus (Expense)</t>
  </si>
  <si>
    <t>Other (Expense)</t>
  </si>
  <si>
    <t>Provision for Taxes (Expense)</t>
  </si>
  <si>
    <t xml:space="preserve">Net Profit </t>
  </si>
  <si>
    <t>Office Assistant (salary)</t>
  </si>
  <si>
    <t>Owner (salary)</t>
  </si>
  <si>
    <t>Owner 2 (salary)</t>
  </si>
  <si>
    <t>Field Wage Compensation</t>
  </si>
  <si>
    <t>Payroll Tax Rate</t>
  </si>
  <si>
    <t xml:space="preserve">Directions  </t>
  </si>
  <si>
    <t xml:space="preserve">Effective Total Bid Rate with Materials </t>
  </si>
  <si>
    <t>Mouse over each assumption for instructions.  ONLY make entries in Yellow Cells.  The rest are calculations. Save one version of this worksheet as a master in case you make mistakes. All numbers entered here carry to budget template</t>
  </si>
  <si>
    <t>Mouse over each cell with a red flag for instructions.  ONLY make entries in Yellow Cells.  The rest are calculations. Save one version of this worksheet as a master in case you make mistakes. All numbers entered here carry to either assumptions page or budget template</t>
  </si>
  <si>
    <t>% for each service</t>
  </si>
  <si>
    <t>Sample Company - type your company name here - directions in column R</t>
  </si>
  <si>
    <t xml:space="preserve">Mouse over each red flagged cell for instructions.  Gray Cells are calculations based on your entries in the Personnel and Assumptions worksheets.. Save one version of this worksheet as a master in case you make mistakes. Fill in white cells in rows that represent expenses your company usually has.  </t>
  </si>
  <si>
    <t>Materials Revenue</t>
  </si>
  <si>
    <t>Advisors On Target Budget Template</t>
  </si>
  <si>
    <t xml:space="preserve">This tool is only for use by the person who purchased it to use in their own company. </t>
  </si>
  <si>
    <t>The purchaser does not have rights to distribute this tool to anyone else.</t>
  </si>
  <si>
    <t>Materials Markup</t>
  </si>
  <si>
    <t>Cash Flow Projection</t>
  </si>
  <si>
    <t>Net Profit(Loss)</t>
  </si>
  <si>
    <t xml:space="preserve">Depreciation </t>
  </si>
  <si>
    <t>Accts Receivable Decrease (Increase)</t>
  </si>
  <si>
    <t>Accounts Payable Increase (Decrease)</t>
  </si>
  <si>
    <t>Credit Card Payments</t>
  </si>
  <si>
    <t>Line of Credit Payments</t>
  </si>
  <si>
    <t>Vehicle Payments (Principal)</t>
  </si>
  <si>
    <t>Capital Expenditures</t>
  </si>
  <si>
    <t>Cash In - Line of Credit</t>
  </si>
  <si>
    <t>Cash In - Owner Paid in Capital</t>
  </si>
  <si>
    <t>Owner Draws</t>
  </si>
  <si>
    <t>Net Increase (Decrease)</t>
  </si>
  <si>
    <t>Cash Beginning</t>
  </si>
  <si>
    <t>Cash End</t>
  </si>
  <si>
    <t>Service Type 3</t>
  </si>
  <si>
    <t>Service Type 4</t>
  </si>
  <si>
    <t>Service Type 5</t>
  </si>
  <si>
    <t>Production Employee</t>
  </si>
  <si>
    <t>Cell Phone - Field</t>
  </si>
  <si>
    <t>Group Health Ins - Field</t>
  </si>
  <si>
    <t>Payroll - Owner 2</t>
  </si>
  <si>
    <t xml:space="preserve">Payroll - Other </t>
  </si>
  <si>
    <t>Other (rename)</t>
  </si>
  <si>
    <t>Advisors On Target Marketing Budget Template</t>
  </si>
  <si>
    <t>Your Company Name</t>
  </si>
  <si>
    <t>Marketing Costs</t>
  </si>
  <si>
    <t>Customer Letters</t>
  </si>
  <si>
    <t>Direct Mail Postcards</t>
  </si>
  <si>
    <t xml:space="preserve">Email Newsletter </t>
  </si>
  <si>
    <t>Holiday Cards</t>
  </si>
  <si>
    <t>Home Shows</t>
  </si>
  <si>
    <t>Internet Marketing</t>
  </si>
  <si>
    <t>Post Job Thank You Cards</t>
  </si>
  <si>
    <t>Print Advertising - Newspaper</t>
  </si>
  <si>
    <t>Website</t>
  </si>
  <si>
    <t>Yellow Pages</t>
  </si>
  <si>
    <t>Vehicle Expenses - Fuel</t>
  </si>
  <si>
    <t>Vehicle Expenses - Insurance</t>
  </si>
  <si>
    <t>Vehicle Expenses - Parking/Tolls</t>
  </si>
  <si>
    <t>Vehicle Expenses - Maint/Repairs</t>
  </si>
  <si>
    <t>Hourly Wage</t>
  </si>
  <si>
    <t>WC %</t>
  </si>
  <si>
    <t>Service Type 1</t>
  </si>
  <si>
    <t>Service Type 2</t>
  </si>
  <si>
    <t>Service Type 6</t>
  </si>
  <si>
    <t>Service Type 7</t>
  </si>
  <si>
    <t>2017 Budget</t>
  </si>
  <si>
    <t>2017 Marketing Budget</t>
  </si>
  <si>
    <t>© Advisors On Target 2003-2016</t>
  </si>
  <si>
    <t>Telephone - Cell (Admin)</t>
  </si>
  <si>
    <t xml:space="preserve">Travel </t>
  </si>
  <si>
    <t>Meals &amp; Entertainment</t>
  </si>
  <si>
    <t>Field Pay - Regular</t>
  </si>
  <si>
    <t>Field Pay - Overtime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</si>
</sst>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164" formatCode="&quot;$&quot;#,##0.00"/>
    <numFmt numFmtId="165" formatCode="&quot;$&quot;#,##0"/>
    <numFmt numFmtId="166" formatCode="0.0%"/>
    <numFmt numFmtId="167" formatCode="0.0000_)"/>
    <numFmt numFmtId="168" formatCode="#,##0.0_);\(#,##0.0\)"/>
    <numFmt numFmtId="169" formatCode="m/d/yy;@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u val="doubleAccounting"/>
      <sz val="10"/>
      <name val="Arial"/>
      <family val="2"/>
    </font>
    <font>
      <sz val="10"/>
      <color indexed="12"/>
      <name val="Arial"/>
      <family val="2"/>
    </font>
    <font>
      <b/>
      <i/>
      <sz val="9"/>
      <color indexed="8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i/>
      <sz val="9"/>
      <color indexed="60"/>
      <name val="Arial"/>
      <family val="2"/>
    </font>
    <font>
      <sz val="8"/>
      <name val="Arial"/>
      <family val="2"/>
    </font>
    <font>
      <b/>
      <i/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8"/>
      <color indexed="81"/>
      <name val="Tahoma"/>
      <family val="2"/>
    </font>
    <font>
      <sz val="10"/>
      <color indexed="22"/>
      <name val="Arial"/>
      <family val="2"/>
    </font>
    <font>
      <sz val="10"/>
      <color indexed="22"/>
      <name val="Arial"/>
      <family val="2"/>
    </font>
    <font>
      <b/>
      <sz val="8"/>
      <color indexed="81"/>
      <name val="Tahoma"/>
      <family val="2"/>
    </font>
    <font>
      <b/>
      <sz val="10"/>
      <color indexed="18"/>
      <name val="Arial"/>
      <family val="2"/>
    </font>
    <font>
      <b/>
      <sz val="18"/>
      <color indexed="1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0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5" fillId="0" borderId="0"/>
    <xf numFmtId="9" fontId="23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37" fontId="6" fillId="0" borderId="0" xfId="0" applyNumberFormat="1" applyFont="1" applyBorder="1"/>
    <xf numFmtId="37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66" fontId="10" fillId="0" borderId="1" xfId="0" applyNumberFormat="1" applyFont="1" applyBorder="1" applyAlignment="1">
      <alignment horizontal="center"/>
    </xf>
    <xf numFmtId="37" fontId="3" fillId="0" borderId="2" xfId="0" applyNumberFormat="1" applyFont="1" applyFill="1" applyBorder="1" applyAlignment="1"/>
    <xf numFmtId="37" fontId="3" fillId="0" borderId="0" xfId="0" applyNumberFormat="1" applyFont="1" applyFill="1" applyBorder="1" applyAlignment="1"/>
    <xf numFmtId="0" fontId="3" fillId="0" borderId="0" xfId="0" applyFont="1"/>
    <xf numFmtId="0" fontId="0" fillId="0" borderId="0" xfId="0" applyFill="1"/>
    <xf numFmtId="37" fontId="3" fillId="0" borderId="3" xfId="0" applyNumberFormat="1" applyFont="1" applyFill="1" applyBorder="1"/>
    <xf numFmtId="37" fontId="2" fillId="0" borderId="0" xfId="0" applyNumberFormat="1" applyFont="1"/>
    <xf numFmtId="37" fontId="2" fillId="0" borderId="0" xfId="0" applyNumberFormat="1" applyFont="1" applyBorder="1"/>
    <xf numFmtId="166" fontId="2" fillId="0" borderId="0" xfId="0" applyNumberFormat="1" applyFont="1"/>
    <xf numFmtId="37" fontId="2" fillId="0" borderId="1" xfId="0" applyNumberFormat="1" applyFont="1" applyBorder="1"/>
    <xf numFmtId="166" fontId="2" fillId="0" borderId="0" xfId="0" applyNumberFormat="1" applyFont="1" applyBorder="1"/>
    <xf numFmtId="37" fontId="2" fillId="0" borderId="0" xfId="0" applyNumberFormat="1" applyFont="1" applyFill="1"/>
    <xf numFmtId="37" fontId="2" fillId="0" borderId="0" xfId="0" applyNumberFormat="1" applyFont="1" applyFill="1" applyBorder="1" applyAlignment="1"/>
    <xf numFmtId="37" fontId="2" fillId="0" borderId="1" xfId="0" applyNumberFormat="1" applyFont="1" applyFill="1" applyBorder="1" applyAlignment="1"/>
    <xf numFmtId="37" fontId="3" fillId="0" borderId="3" xfId="0" applyNumberFormat="1" applyFont="1" applyFill="1" applyBorder="1" applyAlignment="1"/>
    <xf numFmtId="37" fontId="5" fillId="0" borderId="0" xfId="0" applyNumberFormat="1" applyFont="1" applyFill="1" applyBorder="1"/>
    <xf numFmtId="37" fontId="2" fillId="0" borderId="0" xfId="0" applyNumberFormat="1" applyFont="1" applyFill="1" applyBorder="1"/>
    <xf numFmtId="166" fontId="2" fillId="0" borderId="0" xfId="0" applyNumberFormat="1" applyFont="1" applyFill="1"/>
    <xf numFmtId="0" fontId="2" fillId="0" borderId="0" xfId="0" applyFont="1" applyFill="1" applyBorder="1"/>
    <xf numFmtId="37" fontId="5" fillId="0" borderId="0" xfId="0" applyNumberFormat="1" applyFont="1" applyFill="1"/>
    <xf numFmtId="37" fontId="2" fillId="0" borderId="0" xfId="0" applyNumberFormat="1" applyFont="1" applyFill="1" applyAlignment="1"/>
    <xf numFmtId="37" fontId="3" fillId="0" borderId="3" xfId="0" applyNumberFormat="1" applyFont="1" applyBorder="1"/>
    <xf numFmtId="0" fontId="2" fillId="0" borderId="0" xfId="0" applyFont="1" applyFill="1"/>
    <xf numFmtId="0" fontId="8" fillId="0" borderId="0" xfId="0" applyFont="1" applyFill="1"/>
    <xf numFmtId="0" fontId="13" fillId="0" borderId="0" xfId="0" applyFont="1" applyAlignment="1">
      <alignment horizontal="center"/>
    </xf>
    <xf numFmtId="0" fontId="9" fillId="0" borderId="0" xfId="0" applyFont="1"/>
    <xf numFmtId="0" fontId="13" fillId="0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9" fillId="3" borderId="0" xfId="0" applyFont="1" applyFill="1"/>
    <xf numFmtId="0" fontId="4" fillId="2" borderId="0" xfId="0" applyFont="1" applyFill="1" applyAlignment="1">
      <alignment vertical="center" wrapText="1"/>
    </xf>
    <xf numFmtId="37" fontId="2" fillId="0" borderId="0" xfId="1" applyNumberFormat="1" applyFont="1" applyAlignment="1" applyProtection="1">
      <alignment horizontal="center"/>
    </xf>
    <xf numFmtId="37" fontId="15" fillId="0" borderId="0" xfId="1"/>
    <xf numFmtId="37" fontId="2" fillId="0" borderId="0" xfId="1" applyNumberFormat="1" applyFont="1" applyAlignment="1" applyProtection="1">
      <alignment horizontal="left"/>
    </xf>
    <xf numFmtId="37" fontId="2" fillId="0" borderId="0" xfId="1" applyFont="1"/>
    <xf numFmtId="169" fontId="2" fillId="0" borderId="0" xfId="1" quotePrefix="1" applyNumberFormat="1" applyFont="1" applyFill="1" applyAlignment="1" applyProtection="1">
      <alignment horizontal="center"/>
    </xf>
    <xf numFmtId="167" fontId="2" fillId="0" borderId="0" xfId="1" applyNumberFormat="1" applyFont="1" applyProtection="1"/>
    <xf numFmtId="37" fontId="2" fillId="4" borderId="0" xfId="1" applyNumberFormat="1" applyFont="1" applyFill="1" applyAlignment="1" applyProtection="1">
      <alignment horizontal="left"/>
    </xf>
    <xf numFmtId="164" fontId="2" fillId="4" borderId="0" xfId="1" applyNumberFormat="1" applyFont="1" applyFill="1" applyProtection="1"/>
    <xf numFmtId="9" fontId="2" fillId="0" borderId="0" xfId="1" applyNumberFormat="1" applyFont="1" applyProtection="1"/>
    <xf numFmtId="5" fontId="2" fillId="0" borderId="0" xfId="1" applyNumberFormat="1" applyFont="1"/>
    <xf numFmtId="37" fontId="2" fillId="0" borderId="0" xfId="1" applyNumberFormat="1" applyFont="1" applyFill="1" applyAlignment="1" applyProtection="1">
      <alignment horizontal="center"/>
    </xf>
    <xf numFmtId="164" fontId="2" fillId="0" borderId="0" xfId="1" applyNumberFormat="1" applyFont="1" applyProtection="1"/>
    <xf numFmtId="166" fontId="2" fillId="0" borderId="0" xfId="1" applyNumberFormat="1" applyFont="1"/>
    <xf numFmtId="164" fontId="2" fillId="0" borderId="0" xfId="1" applyNumberFormat="1" applyFont="1" applyFill="1" applyProtection="1"/>
    <xf numFmtId="7" fontId="2" fillId="4" borderId="0" xfId="1" applyNumberFormat="1" applyFont="1" applyFill="1" applyAlignment="1" applyProtection="1">
      <alignment horizontal="left"/>
    </xf>
    <xf numFmtId="37" fontId="2" fillId="5" borderId="0" xfId="0" applyNumberFormat="1" applyFont="1" applyFill="1" applyBorder="1"/>
    <xf numFmtId="37" fontId="2" fillId="5" borderId="0" xfId="0" applyNumberFormat="1" applyFont="1" applyFill="1"/>
    <xf numFmtId="3" fontId="7" fillId="2" borderId="0" xfId="0" applyNumberFormat="1" applyFont="1" applyFill="1" applyBorder="1" applyAlignment="1">
      <alignment horizontal="center"/>
    </xf>
    <xf numFmtId="1" fontId="2" fillId="0" borderId="0" xfId="1" applyNumberFormat="1" applyFont="1" applyAlignment="1" applyProtection="1">
      <alignment horizontal="left"/>
    </xf>
    <xf numFmtId="0" fontId="0" fillId="0" borderId="0" xfId="0" applyAlignment="1">
      <alignment vertical="top" wrapText="1"/>
    </xf>
    <xf numFmtId="37" fontId="11" fillId="0" borderId="0" xfId="1" applyFont="1" applyFill="1" applyAlignment="1">
      <alignment horizontal="left"/>
    </xf>
    <xf numFmtId="10" fontId="0" fillId="4" borderId="0" xfId="0" applyNumberFormat="1" applyFill="1" applyAlignment="1">
      <alignment vertical="top" wrapText="1"/>
    </xf>
    <xf numFmtId="0" fontId="18" fillId="0" borderId="0" xfId="0" applyFont="1"/>
    <xf numFmtId="166" fontId="19" fillId="0" borderId="0" xfId="0" applyNumberFormat="1" applyFont="1"/>
    <xf numFmtId="37" fontId="4" fillId="0" borderId="3" xfId="0" applyNumberFormat="1" applyFont="1" applyFill="1" applyBorder="1"/>
    <xf numFmtId="37" fontId="4" fillId="0" borderId="0" xfId="0" applyNumberFormat="1" applyFont="1" applyFill="1" applyBorder="1"/>
    <xf numFmtId="5" fontId="2" fillId="4" borderId="0" xfId="1" applyNumberFormat="1" applyFont="1" applyFill="1" applyProtection="1"/>
    <xf numFmtId="166" fontId="0" fillId="4" borderId="0" xfId="0" applyNumberFormat="1" applyFill="1" applyAlignment="1">
      <alignment vertical="top" wrapText="1"/>
    </xf>
    <xf numFmtId="37" fontId="14" fillId="2" borderId="0" xfId="0" applyNumberFormat="1" applyFont="1" applyFill="1" applyBorder="1" applyAlignment="1"/>
    <xf numFmtId="37" fontId="2" fillId="0" borderId="4" xfId="0" applyNumberFormat="1" applyFont="1" applyFill="1" applyBorder="1"/>
    <xf numFmtId="37" fontId="2" fillId="6" borderId="0" xfId="1" applyNumberFormat="1" applyFont="1" applyFill="1" applyAlignment="1" applyProtection="1">
      <alignment horizontal="center"/>
    </xf>
    <xf numFmtId="9" fontId="2" fillId="4" borderId="0" xfId="1" applyNumberFormat="1" applyFont="1" applyFill="1"/>
    <xf numFmtId="37" fontId="2" fillId="0" borderId="0" xfId="1" quotePrefix="1" applyFont="1" applyAlignment="1">
      <alignment horizontal="left"/>
    </xf>
    <xf numFmtId="0" fontId="0" fillId="0" borderId="0" xfId="0" quotePrefix="1" applyAlignment="1">
      <alignment vertical="top" wrapText="1"/>
    </xf>
    <xf numFmtId="37" fontId="3" fillId="0" borderId="0" xfId="1" applyFont="1" applyAlignment="1">
      <alignment horizontal="center"/>
    </xf>
    <xf numFmtId="0" fontId="2" fillId="0" borderId="0" xfId="0" quotePrefix="1" applyFont="1" applyAlignment="1">
      <alignment horizontal="left"/>
    </xf>
    <xf numFmtId="37" fontId="2" fillId="4" borderId="0" xfId="1" applyFont="1" applyFill="1"/>
    <xf numFmtId="168" fontId="2" fillId="0" borderId="0" xfId="1" applyNumberFormat="1" applyFont="1"/>
    <xf numFmtId="37" fontId="2" fillId="0" borderId="0" xfId="0" quotePrefix="1" applyNumberFormat="1" applyFont="1" applyFill="1" applyAlignment="1">
      <alignment horizontal="left"/>
    </xf>
    <xf numFmtId="0" fontId="3" fillId="2" borderId="0" xfId="0" quotePrefix="1" applyFont="1" applyFill="1" applyAlignment="1">
      <alignment horizontal="left"/>
    </xf>
    <xf numFmtId="37" fontId="2" fillId="4" borderId="0" xfId="1" quotePrefix="1" applyNumberFormat="1" applyFont="1" applyFill="1" applyAlignment="1" applyProtection="1">
      <alignment horizontal="left"/>
    </xf>
    <xf numFmtId="165" fontId="2" fillId="4" borderId="0" xfId="1" applyNumberFormat="1" applyFont="1" applyFill="1" applyProtection="1"/>
    <xf numFmtId="7" fontId="2" fillId="0" borderId="0" xfId="1" applyNumberFormat="1" applyFont="1" applyFill="1" applyAlignment="1" applyProtection="1">
      <alignment horizontal="left"/>
    </xf>
    <xf numFmtId="165" fontId="2" fillId="0" borderId="3" xfId="1" applyNumberFormat="1" applyFont="1" applyBorder="1"/>
    <xf numFmtId="7" fontId="2" fillId="0" borderId="5" xfId="1" applyNumberFormat="1" applyFont="1" applyFill="1" applyBorder="1"/>
    <xf numFmtId="0" fontId="3" fillId="7" borderId="0" xfId="0" applyFont="1" applyFill="1"/>
    <xf numFmtId="0" fontId="0" fillId="7" borderId="0" xfId="0" applyFill="1"/>
    <xf numFmtId="37" fontId="3" fillId="0" borderId="0" xfId="1" applyFont="1"/>
    <xf numFmtId="0" fontId="3" fillId="0" borderId="0" xfId="1" quotePrefix="1" applyNumberFormat="1" applyFont="1" applyAlignment="1" applyProtection="1">
      <alignment horizontal="center"/>
    </xf>
    <xf numFmtId="0" fontId="10" fillId="0" borderId="0" xfId="0" applyFont="1" applyFill="1" applyBorder="1" applyAlignment="1">
      <alignment horizontal="left"/>
    </xf>
    <xf numFmtId="9" fontId="0" fillId="4" borderId="0" xfId="0" applyNumberFormat="1" applyFill="1"/>
    <xf numFmtId="37" fontId="0" fillId="5" borderId="0" xfId="0" applyNumberFormat="1" applyFill="1"/>
    <xf numFmtId="37" fontId="2" fillId="8" borderId="0" xfId="1" applyFont="1" applyFill="1"/>
    <xf numFmtId="37" fontId="2" fillId="8" borderId="0" xfId="1" applyNumberFormat="1" applyFont="1" applyFill="1" applyAlignment="1" applyProtection="1">
      <alignment horizontal="center" wrapText="1"/>
    </xf>
    <xf numFmtId="37" fontId="8" fillId="8" borderId="0" xfId="1" applyFont="1" applyFill="1" applyAlignment="1">
      <alignment horizontal="center" wrapText="1"/>
    </xf>
    <xf numFmtId="37" fontId="15" fillId="8" borderId="0" xfId="1" applyFill="1"/>
    <xf numFmtId="37" fontId="8" fillId="8" borderId="0" xfId="1" applyFont="1" applyFill="1" applyAlignment="1">
      <alignment vertical="top" wrapText="1"/>
    </xf>
    <xf numFmtId="37" fontId="2" fillId="0" borderId="0" xfId="1" applyFont="1" applyFill="1" applyAlignment="1">
      <alignment horizontal="left"/>
    </xf>
    <xf numFmtId="0" fontId="21" fillId="0" borderId="0" xfId="0" applyFont="1"/>
    <xf numFmtId="0" fontId="22" fillId="0" borderId="0" xfId="0" applyFont="1"/>
    <xf numFmtId="10" fontId="0" fillId="0" borderId="0" xfId="0" applyNumberFormat="1"/>
    <xf numFmtId="10" fontId="2" fillId="0" borderId="5" xfId="1" quotePrefix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left"/>
    </xf>
    <xf numFmtId="37" fontId="0" fillId="0" borderId="0" xfId="0" applyNumberFormat="1" applyBorder="1"/>
    <xf numFmtId="0" fontId="0" fillId="0" borderId="0" xfId="0" applyAlignment="1">
      <alignment wrapText="1"/>
    </xf>
    <xf numFmtId="0" fontId="0" fillId="0" borderId="0" xfId="0" quotePrefix="1" applyAlignment="1">
      <alignment horizontal="left" wrapText="1"/>
    </xf>
    <xf numFmtId="37" fontId="1" fillId="4" borderId="0" xfId="0" applyNumberFormat="1" applyFont="1" applyFill="1"/>
    <xf numFmtId="37" fontId="0" fillId="0" borderId="3" xfId="0" applyNumberFormat="1" applyBorder="1"/>
    <xf numFmtId="0" fontId="1" fillId="0" borderId="0" xfId="0" applyFont="1"/>
    <xf numFmtId="0" fontId="1" fillId="0" borderId="0" xfId="0" applyFont="1" applyAlignment="1">
      <alignment horizontal="left"/>
    </xf>
    <xf numFmtId="37" fontId="1" fillId="4" borderId="0" xfId="1" applyNumberFormat="1" applyFont="1" applyFill="1" applyAlignment="1" applyProtection="1">
      <alignment horizontal="left"/>
    </xf>
    <xf numFmtId="0" fontId="1" fillId="0" borderId="0" xfId="0" applyFont="1" applyFill="1"/>
    <xf numFmtId="164" fontId="1" fillId="4" borderId="0" xfId="1" applyNumberFormat="1" applyFont="1" applyFill="1" applyProtection="1"/>
    <xf numFmtId="37" fontId="2" fillId="10" borderId="0" xfId="0" applyNumberFormat="1" applyFont="1" applyFill="1"/>
    <xf numFmtId="37" fontId="1" fillId="4" borderId="0" xfId="1" quotePrefix="1" applyNumberFormat="1" applyFont="1" applyFill="1" applyAlignment="1" applyProtection="1">
      <alignment horizontal="left"/>
    </xf>
    <xf numFmtId="0" fontId="9" fillId="0" borderId="1" xfId="0" applyFont="1" applyBorder="1" applyAlignment="1">
      <alignment horizontal="center"/>
    </xf>
    <xf numFmtId="0" fontId="23" fillId="0" borderId="0" xfId="0" applyFont="1" applyFill="1" applyBorder="1" applyAlignment="1"/>
    <xf numFmtId="3" fontId="1" fillId="0" borderId="0" xfId="0" applyNumberFormat="1" applyFont="1"/>
    <xf numFmtId="37" fontId="1" fillId="0" borderId="0" xfId="0" applyNumberFormat="1" applyFont="1" applyBorder="1"/>
    <xf numFmtId="37" fontId="1" fillId="0" borderId="0" xfId="0" applyNumberFormat="1" applyFont="1" applyFill="1" applyBorder="1" applyAlignment="1"/>
    <xf numFmtId="166" fontId="1" fillId="0" borderId="0" xfId="0" applyNumberFormat="1" applyFont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3" fontId="0" fillId="0" borderId="0" xfId="0" applyNumberFormat="1" applyFill="1" applyBorder="1"/>
    <xf numFmtId="37" fontId="0" fillId="0" borderId="0" xfId="0" applyNumberFormat="1" applyFill="1"/>
    <xf numFmtId="37" fontId="1" fillId="0" borderId="0" xfId="0" applyNumberFormat="1" applyFont="1"/>
    <xf numFmtId="3" fontId="0" fillId="0" borderId="0" xfId="0" applyNumberFormat="1" applyFill="1"/>
    <xf numFmtId="3" fontId="1" fillId="0" borderId="0" xfId="0" applyNumberFormat="1" applyFont="1" applyBorder="1"/>
    <xf numFmtId="37" fontId="26" fillId="0" borderId="0" xfId="0" applyNumberFormat="1" applyFont="1" applyFill="1"/>
    <xf numFmtId="37" fontId="1" fillId="0" borderId="0" xfId="0" applyNumberFormat="1" applyFont="1" applyFill="1"/>
    <xf numFmtId="37" fontId="1" fillId="0" borderId="0" xfId="0" applyNumberFormat="1" applyFont="1" applyFill="1" applyBorder="1"/>
    <xf numFmtId="3" fontId="0" fillId="0" borderId="0" xfId="0" applyNumberFormat="1" applyBorder="1"/>
    <xf numFmtId="0" fontId="13" fillId="8" borderId="0" xfId="0" applyFont="1" applyFill="1"/>
    <xf numFmtId="3" fontId="1" fillId="0" borderId="3" xfId="0" applyNumberFormat="1" applyFont="1" applyBorder="1"/>
    <xf numFmtId="37" fontId="1" fillId="0" borderId="3" xfId="0" applyNumberFormat="1" applyFont="1" applyBorder="1"/>
    <xf numFmtId="37" fontId="2" fillId="10" borderId="0" xfId="0" applyNumberFormat="1" applyFont="1" applyFill="1" applyBorder="1"/>
    <xf numFmtId="164" fontId="1" fillId="0" borderId="0" xfId="1" applyNumberFormat="1" applyFont="1" applyAlignment="1" applyProtection="1">
      <alignment horizontal="center"/>
    </xf>
    <xf numFmtId="167" fontId="2" fillId="0" borderId="0" xfId="1" applyNumberFormat="1" applyFont="1" applyAlignment="1" applyProtection="1">
      <alignment horizontal="center"/>
    </xf>
    <xf numFmtId="9" fontId="2" fillId="0" borderId="0" xfId="1" applyNumberFormat="1" applyFont="1" applyFill="1"/>
    <xf numFmtId="166" fontId="1" fillId="0" borderId="0" xfId="1" applyNumberFormat="1" applyFont="1"/>
    <xf numFmtId="10" fontId="1" fillId="4" borderId="0" xfId="2" applyNumberFormat="1" applyFont="1" applyFill="1" applyProtection="1"/>
    <xf numFmtId="10" fontId="2" fillId="4" borderId="0" xfId="2" applyNumberFormat="1" applyFont="1" applyFill="1" applyProtection="1"/>
    <xf numFmtId="10" fontId="2" fillId="0" borderId="0" xfId="2" applyNumberFormat="1" applyFont="1" applyFill="1" applyProtection="1"/>
    <xf numFmtId="37" fontId="27" fillId="0" borderId="0" xfId="0" applyNumberFormat="1" applyFont="1" applyFill="1"/>
    <xf numFmtId="0" fontId="11" fillId="0" borderId="0" xfId="0" applyFont="1"/>
    <xf numFmtId="0" fontId="12" fillId="2" borderId="0" xfId="0" quotePrefix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7" borderId="0" xfId="0" quotePrefix="1" applyFill="1" applyAlignment="1">
      <alignment horizontal="left" vertical="top" wrapText="1"/>
    </xf>
    <xf numFmtId="37" fontId="2" fillId="9" borderId="0" xfId="1" applyNumberFormat="1" applyFont="1" applyFill="1" applyAlignment="1" applyProtection="1">
      <alignment horizontal="center"/>
    </xf>
    <xf numFmtId="37" fontId="2" fillId="6" borderId="0" xfId="1" applyNumberFormat="1" applyFont="1" applyFill="1" applyAlignment="1" applyProtection="1">
      <alignment horizontal="center"/>
    </xf>
    <xf numFmtId="0" fontId="12" fillId="11" borderId="0" xfId="0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/>
    </xf>
  </cellXfs>
  <cellStyles count="3">
    <cellStyle name="Normal" xfId="0" builtinId="0"/>
    <cellStyle name="Normal_Brooks.Compensation.Hours.2005" xfId="1"/>
    <cellStyle name="Percent" xfId="2" builtinId="5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B4" sqref="B4"/>
    </sheetView>
  </sheetViews>
  <sheetFormatPr defaultRowHeight="12.75" x14ac:dyDescent="0.2"/>
  <sheetData>
    <row r="2" spans="2:5" ht="23.25" x14ac:dyDescent="0.35">
      <c r="B2" s="103" t="s">
        <v>129</v>
      </c>
      <c r="C2" s="102"/>
      <c r="D2" s="102"/>
      <c r="E2" s="102"/>
    </row>
    <row r="3" spans="2:5" x14ac:dyDescent="0.2">
      <c r="B3" s="112" t="s">
        <v>182</v>
      </c>
    </row>
    <row r="4" spans="2:5" x14ac:dyDescent="0.2">
      <c r="B4" t="s">
        <v>130</v>
      </c>
    </row>
    <row r="5" spans="2:5" x14ac:dyDescent="0.2">
      <c r="B5" t="s">
        <v>131</v>
      </c>
    </row>
  </sheetData>
  <phoneticPr fontId="1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0"/>
    <pageSetUpPr fitToPage="1"/>
  </sheetPr>
  <dimension ref="A1:BF125"/>
  <sheetViews>
    <sheetView tabSelected="1" zoomScaleNormal="100" workbookViewId="0">
      <pane xSplit="1" ySplit="4" topLeftCell="B5" activePane="bottomRight" state="frozen"/>
      <selection activeCell="C30" sqref="C30"/>
      <selection pane="topRight" activeCell="C30" sqref="C30"/>
      <selection pane="bottomLeft" activeCell="C30" sqref="C30"/>
      <selection pane="bottomRight" activeCell="A22" sqref="A22"/>
    </sheetView>
  </sheetViews>
  <sheetFormatPr defaultRowHeight="12.75" x14ac:dyDescent="0.2"/>
  <cols>
    <col min="1" max="1" width="30.7109375" bestFit="1" customWidth="1"/>
    <col min="2" max="2" width="10.140625" bestFit="1" customWidth="1"/>
    <col min="3" max="12" width="8.7109375" customWidth="1"/>
    <col min="13" max="13" width="9.7109375" bestFit="1" customWidth="1"/>
    <col min="14" max="14" width="2.28515625" customWidth="1"/>
    <col min="15" max="15" width="14.42578125" bestFit="1" customWidth="1"/>
    <col min="16" max="16" width="8.140625" bestFit="1" customWidth="1"/>
    <col min="17" max="17" width="7.85546875" customWidth="1"/>
  </cols>
  <sheetData>
    <row r="1" spans="1:20" ht="15" x14ac:dyDescent="0.2">
      <c r="A1" s="149" t="s">
        <v>126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20" ht="15" x14ac:dyDescent="0.2">
      <c r="A2" s="150" t="s">
        <v>180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20" ht="15" x14ac:dyDescent="0.2">
      <c r="A3" s="36"/>
      <c r="B3" s="61">
        <f>+Assumptions!C16</f>
        <v>67476.635514018693</v>
      </c>
      <c r="C3" s="61">
        <f>+Assumptions!D16</f>
        <v>63925.233644859807</v>
      </c>
      <c r="D3" s="61">
        <f>+Assumptions!E16</f>
        <v>74579.439252336451</v>
      </c>
      <c r="E3" s="61">
        <f>+Assumptions!F16</f>
        <v>84345.79439252337</v>
      </c>
      <c r="F3" s="61">
        <f>+Assumptions!G16</f>
        <v>111869.15887850466</v>
      </c>
      <c r="G3" s="61">
        <f>+Assumptions!H16</f>
        <v>118528.03738317757</v>
      </c>
      <c r="H3" s="61">
        <f>+Assumptions!I16</f>
        <v>107873.83177570095</v>
      </c>
      <c r="I3" s="61">
        <f>+Assumptions!J16</f>
        <v>123855.14018691587</v>
      </c>
      <c r="J3" s="61">
        <f>+Assumptions!K16</f>
        <v>101214.95327102805</v>
      </c>
      <c r="K3" s="61">
        <f>+Assumptions!L16</f>
        <v>111869.15887850466</v>
      </c>
      <c r="L3" s="61">
        <f>+Assumptions!M16</f>
        <v>71028.037383177565</v>
      </c>
      <c r="M3" s="61">
        <f>+Assumptions!N16</f>
        <v>56822.429906542056</v>
      </c>
      <c r="N3" s="37"/>
      <c r="O3" s="72">
        <f>+SUM(B3:M3)</f>
        <v>1093387.8504672896</v>
      </c>
      <c r="P3" s="37"/>
    </row>
    <row r="4" spans="1:20" x14ac:dyDescent="0.2">
      <c r="A4" s="5" t="s">
        <v>35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60</v>
      </c>
      <c r="G4" s="6" t="s">
        <v>61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0</v>
      </c>
      <c r="N4" s="7"/>
      <c r="O4" s="8" t="s">
        <v>36</v>
      </c>
      <c r="P4" s="9" t="s">
        <v>11</v>
      </c>
      <c r="Q4" s="93" t="s">
        <v>125</v>
      </c>
    </row>
    <row r="5" spans="1:20" x14ac:dyDescent="0.2">
      <c r="A5" s="113" t="s">
        <v>176</v>
      </c>
      <c r="B5" s="60">
        <f>$B$3*$Q$5</f>
        <v>33738.317757009347</v>
      </c>
      <c r="C5" s="60">
        <f t="shared" ref="C5:M5" si="0">C3*$Q$5</f>
        <v>31962.616822429904</v>
      </c>
      <c r="D5" s="60">
        <f t="shared" si="0"/>
        <v>37289.719626168226</v>
      </c>
      <c r="E5" s="60">
        <f t="shared" si="0"/>
        <v>42172.897196261685</v>
      </c>
      <c r="F5" s="60">
        <f t="shared" si="0"/>
        <v>55934.579439252331</v>
      </c>
      <c r="G5" s="60">
        <f t="shared" si="0"/>
        <v>59264.018691588783</v>
      </c>
      <c r="H5" s="60">
        <f t="shared" si="0"/>
        <v>53936.915887850475</v>
      </c>
      <c r="I5" s="60">
        <f t="shared" si="0"/>
        <v>61927.570093457936</v>
      </c>
      <c r="J5" s="60">
        <f t="shared" si="0"/>
        <v>50607.476635514024</v>
      </c>
      <c r="K5" s="60">
        <f t="shared" si="0"/>
        <v>55934.579439252331</v>
      </c>
      <c r="L5" s="60">
        <f t="shared" si="0"/>
        <v>35514.018691588783</v>
      </c>
      <c r="M5" s="60">
        <f t="shared" si="0"/>
        <v>28411.214953271028</v>
      </c>
      <c r="N5" s="16"/>
      <c r="O5" s="21">
        <f>+SUM(B5:M5)</f>
        <v>546693.92523364478</v>
      </c>
      <c r="P5" s="17">
        <f>O5/$O$12</f>
        <v>0.50000000000000011</v>
      </c>
      <c r="Q5" s="94">
        <v>0.5</v>
      </c>
      <c r="R5" s="89" t="s">
        <v>121</v>
      </c>
      <c r="S5" s="90"/>
      <c r="T5" s="90"/>
    </row>
    <row r="6" spans="1:20" ht="12.75" customHeight="1" x14ac:dyDescent="0.2">
      <c r="A6" s="113" t="s">
        <v>177</v>
      </c>
      <c r="B6" s="60">
        <f>$B3*$Q$6</f>
        <v>16869.158878504673</v>
      </c>
      <c r="C6" s="60">
        <f>$C$3*$Q$6</f>
        <v>15981.308411214952</v>
      </c>
      <c r="D6" s="60">
        <f t="shared" ref="D6:M6" si="1">D3*$Q$6</f>
        <v>18644.859813084113</v>
      </c>
      <c r="E6" s="60">
        <f t="shared" si="1"/>
        <v>21086.448598130843</v>
      </c>
      <c r="F6" s="60">
        <f t="shared" si="1"/>
        <v>27967.289719626166</v>
      </c>
      <c r="G6" s="60">
        <f t="shared" si="1"/>
        <v>29632.009345794391</v>
      </c>
      <c r="H6" s="60">
        <f t="shared" si="1"/>
        <v>26968.457943925237</v>
      </c>
      <c r="I6" s="60">
        <f t="shared" si="1"/>
        <v>30963.785046728968</v>
      </c>
      <c r="J6" s="60">
        <f t="shared" si="1"/>
        <v>25303.738317757012</v>
      </c>
      <c r="K6" s="60">
        <f t="shared" si="1"/>
        <v>27967.289719626166</v>
      </c>
      <c r="L6" s="60">
        <f t="shared" si="1"/>
        <v>17757.009345794391</v>
      </c>
      <c r="M6" s="60">
        <f t="shared" si="1"/>
        <v>14205.607476635514</v>
      </c>
      <c r="N6" s="16"/>
      <c r="O6" s="21">
        <f>+SUM(B6:M6)</f>
        <v>273346.96261682239</v>
      </c>
      <c r="P6" s="17">
        <f>O6/$O$12</f>
        <v>0.25000000000000006</v>
      </c>
      <c r="Q6" s="94">
        <v>0.25</v>
      </c>
      <c r="R6" s="151" t="s">
        <v>127</v>
      </c>
      <c r="S6" s="151"/>
      <c r="T6" s="151"/>
    </row>
    <row r="7" spans="1:20" ht="12.75" customHeight="1" x14ac:dyDescent="0.2">
      <c r="A7" s="113" t="s">
        <v>148</v>
      </c>
      <c r="B7" s="60">
        <f>B3*$Q$7</f>
        <v>6747.6635514018699</v>
      </c>
      <c r="C7" s="60">
        <f t="shared" ref="C7:M7" si="2">C3*$Q$7</f>
        <v>6392.5233644859809</v>
      </c>
      <c r="D7" s="60">
        <f t="shared" si="2"/>
        <v>7457.9439252336451</v>
      </c>
      <c r="E7" s="60">
        <f t="shared" si="2"/>
        <v>8434.5794392523367</v>
      </c>
      <c r="F7" s="60">
        <f t="shared" si="2"/>
        <v>11186.915887850468</v>
      </c>
      <c r="G7" s="60">
        <f t="shared" si="2"/>
        <v>11852.803738317758</v>
      </c>
      <c r="H7" s="60">
        <f t="shared" si="2"/>
        <v>10787.383177570096</v>
      </c>
      <c r="I7" s="60">
        <f t="shared" si="2"/>
        <v>12385.514018691589</v>
      </c>
      <c r="J7" s="60">
        <f t="shared" si="2"/>
        <v>10121.495327102806</v>
      </c>
      <c r="K7" s="60">
        <f t="shared" si="2"/>
        <v>11186.915887850468</v>
      </c>
      <c r="L7" s="60">
        <f t="shared" si="2"/>
        <v>7102.8037383177571</v>
      </c>
      <c r="M7" s="60">
        <f t="shared" si="2"/>
        <v>5682.2429906542056</v>
      </c>
      <c r="N7" s="16"/>
      <c r="O7" s="21">
        <f t="shared" ref="O7:O9" si="3">+SUM(B7:M7)</f>
        <v>109338.78504672898</v>
      </c>
      <c r="P7" s="17">
        <f t="shared" ref="P7:P9" si="4">O7/$O$12</f>
        <v>0.10000000000000005</v>
      </c>
      <c r="Q7" s="94">
        <v>0.1</v>
      </c>
      <c r="R7" s="151"/>
      <c r="S7" s="151"/>
      <c r="T7" s="151"/>
    </row>
    <row r="8" spans="1:20" ht="12.75" customHeight="1" x14ac:dyDescent="0.2">
      <c r="A8" s="113" t="s">
        <v>149</v>
      </c>
      <c r="B8" s="60">
        <f>+B3*$Q$8</f>
        <v>5398.1308411214959</v>
      </c>
      <c r="C8" s="60">
        <f t="shared" ref="C8:M8" si="5">+C3*$Q$8</f>
        <v>5114.0186915887843</v>
      </c>
      <c r="D8" s="60">
        <f t="shared" si="5"/>
        <v>5966.3551401869163</v>
      </c>
      <c r="E8" s="60">
        <f t="shared" si="5"/>
        <v>6747.6635514018699</v>
      </c>
      <c r="F8" s="60">
        <f t="shared" si="5"/>
        <v>8949.5327102803731</v>
      </c>
      <c r="G8" s="60">
        <f t="shared" si="5"/>
        <v>9482.2429906542056</v>
      </c>
      <c r="H8" s="60">
        <f t="shared" si="5"/>
        <v>8629.9065420560764</v>
      </c>
      <c r="I8" s="60">
        <f t="shared" si="5"/>
        <v>9908.4112149532702</v>
      </c>
      <c r="J8" s="60">
        <f t="shared" si="5"/>
        <v>8097.1962616822439</v>
      </c>
      <c r="K8" s="60">
        <f t="shared" si="5"/>
        <v>8949.5327102803731</v>
      </c>
      <c r="L8" s="60">
        <f t="shared" si="5"/>
        <v>5682.2429906542056</v>
      </c>
      <c r="M8" s="60">
        <f t="shared" si="5"/>
        <v>4545.7943925233649</v>
      </c>
      <c r="N8" s="16"/>
      <c r="O8" s="21">
        <f t="shared" si="3"/>
        <v>87471.028037383192</v>
      </c>
      <c r="P8" s="17">
        <f t="shared" si="4"/>
        <v>8.0000000000000043E-2</v>
      </c>
      <c r="Q8" s="94">
        <v>0.08</v>
      </c>
      <c r="R8" s="151"/>
      <c r="S8" s="151"/>
      <c r="T8" s="151"/>
    </row>
    <row r="9" spans="1:20" x14ac:dyDescent="0.2">
      <c r="A9" s="113" t="s">
        <v>150</v>
      </c>
      <c r="B9" s="95">
        <f>B3*$Q$9</f>
        <v>3373.8317757009349</v>
      </c>
      <c r="C9" s="95">
        <f t="shared" ref="C9:M9" si="6">C3*$Q$9</f>
        <v>3196.2616822429904</v>
      </c>
      <c r="D9" s="95">
        <f t="shared" si="6"/>
        <v>3728.9719626168226</v>
      </c>
      <c r="E9" s="95">
        <f t="shared" si="6"/>
        <v>4217.2897196261683</v>
      </c>
      <c r="F9" s="95">
        <f t="shared" si="6"/>
        <v>5593.4579439252338</v>
      </c>
      <c r="G9" s="95">
        <f t="shared" si="6"/>
        <v>5926.401869158879</v>
      </c>
      <c r="H9" s="95">
        <f t="shared" si="6"/>
        <v>5393.6915887850482</v>
      </c>
      <c r="I9" s="95">
        <f t="shared" si="6"/>
        <v>6192.7570093457944</v>
      </c>
      <c r="J9" s="95">
        <f t="shared" si="6"/>
        <v>5060.7476635514031</v>
      </c>
      <c r="K9" s="95">
        <f t="shared" si="6"/>
        <v>5593.4579439252338</v>
      </c>
      <c r="L9" s="95">
        <f t="shared" si="6"/>
        <v>3551.4018691588785</v>
      </c>
      <c r="M9" s="95">
        <f t="shared" si="6"/>
        <v>2841.1214953271028</v>
      </c>
      <c r="N9" s="16"/>
      <c r="O9" s="21">
        <f t="shared" si="3"/>
        <v>54669.392523364491</v>
      </c>
      <c r="P9" s="17">
        <f t="shared" si="4"/>
        <v>5.0000000000000024E-2</v>
      </c>
      <c r="Q9" s="94">
        <v>0.05</v>
      </c>
      <c r="R9" s="151"/>
      <c r="S9" s="151"/>
      <c r="T9" s="151"/>
    </row>
    <row r="10" spans="1:20" x14ac:dyDescent="0.2">
      <c r="A10" s="113" t="s">
        <v>178</v>
      </c>
      <c r="B10" s="95">
        <f>B3*$Q$10</f>
        <v>674.76635514018699</v>
      </c>
      <c r="C10" s="95">
        <f t="shared" ref="C10:M10" si="7">C3*$Q$10</f>
        <v>639.25233644859804</v>
      </c>
      <c r="D10" s="95">
        <f t="shared" si="7"/>
        <v>745.79439252336454</v>
      </c>
      <c r="E10" s="95">
        <f t="shared" si="7"/>
        <v>843.45794392523374</v>
      </c>
      <c r="F10" s="95">
        <f t="shared" si="7"/>
        <v>1118.6915887850466</v>
      </c>
      <c r="G10" s="95">
        <f t="shared" si="7"/>
        <v>1185.2803738317757</v>
      </c>
      <c r="H10" s="95">
        <f t="shared" si="7"/>
        <v>1078.7383177570096</v>
      </c>
      <c r="I10" s="95">
        <f t="shared" si="7"/>
        <v>1238.5514018691588</v>
      </c>
      <c r="J10" s="95">
        <f t="shared" si="7"/>
        <v>1012.1495327102805</v>
      </c>
      <c r="K10" s="95">
        <f t="shared" si="7"/>
        <v>1118.6915887850466</v>
      </c>
      <c r="L10" s="95">
        <f t="shared" si="7"/>
        <v>710.28037383177571</v>
      </c>
      <c r="M10" s="95">
        <f t="shared" si="7"/>
        <v>568.22429906542061</v>
      </c>
      <c r="N10" s="16"/>
      <c r="O10" s="21">
        <f>+SUM(B10:M10)</f>
        <v>10933.878504672899</v>
      </c>
      <c r="P10" s="17">
        <f>O10/$O$12</f>
        <v>1.0000000000000005E-2</v>
      </c>
      <c r="Q10" s="94">
        <v>0.01</v>
      </c>
      <c r="R10" s="151"/>
      <c r="S10" s="151"/>
      <c r="T10" s="151"/>
    </row>
    <row r="11" spans="1:20" x14ac:dyDescent="0.2">
      <c r="A11" s="113" t="s">
        <v>179</v>
      </c>
      <c r="B11" s="60">
        <f>B3*$Q$11</f>
        <v>674.76635514018699</v>
      </c>
      <c r="C11" s="60">
        <f t="shared" ref="C11:M11" si="8">C3*$Q$11</f>
        <v>639.25233644859804</v>
      </c>
      <c r="D11" s="60">
        <f t="shared" si="8"/>
        <v>745.79439252336454</v>
      </c>
      <c r="E11" s="60">
        <f t="shared" si="8"/>
        <v>843.45794392523374</v>
      </c>
      <c r="F11" s="60">
        <f t="shared" si="8"/>
        <v>1118.6915887850466</v>
      </c>
      <c r="G11" s="60">
        <f t="shared" si="8"/>
        <v>1185.2803738317757</v>
      </c>
      <c r="H11" s="60">
        <f t="shared" si="8"/>
        <v>1078.7383177570096</v>
      </c>
      <c r="I11" s="60">
        <f t="shared" si="8"/>
        <v>1238.5514018691588</v>
      </c>
      <c r="J11" s="60">
        <f t="shared" si="8"/>
        <v>1012.1495327102805</v>
      </c>
      <c r="K11" s="60">
        <f t="shared" si="8"/>
        <v>1118.6915887850466</v>
      </c>
      <c r="L11" s="60">
        <f t="shared" si="8"/>
        <v>710.28037383177571</v>
      </c>
      <c r="M11" s="60">
        <f t="shared" si="8"/>
        <v>568.22429906542061</v>
      </c>
      <c r="N11" s="16"/>
      <c r="O11" s="21">
        <f>+SUM(B11:M11)</f>
        <v>10933.878504672899</v>
      </c>
      <c r="P11" s="17">
        <f>O11/$O$12</f>
        <v>1.0000000000000005E-2</v>
      </c>
      <c r="Q11" s="94">
        <v>0.01</v>
      </c>
      <c r="R11" s="151"/>
      <c r="S11" s="151"/>
      <c r="T11" s="151"/>
    </row>
    <row r="12" spans="1:20" ht="13.5" thickBot="1" x14ac:dyDescent="0.25">
      <c r="A12" s="38" t="s">
        <v>12</v>
      </c>
      <c r="B12" s="23">
        <f>SUM(B5:B11)</f>
        <v>67476.635514018708</v>
      </c>
      <c r="C12" s="23">
        <f>SUM(C5:C11)</f>
        <v>63925.233644859807</v>
      </c>
      <c r="D12" s="23">
        <f>SUM(D5:D11)</f>
        <v>74579.439252336466</v>
      </c>
      <c r="E12" s="23">
        <f t="shared" ref="E12:O12" si="9">SUM(E5:E11)</f>
        <v>84345.794392523356</v>
      </c>
      <c r="F12" s="23">
        <f t="shared" si="9"/>
        <v>111869.15887850468</v>
      </c>
      <c r="G12" s="23">
        <f t="shared" si="9"/>
        <v>118528.03738317758</v>
      </c>
      <c r="H12" s="23">
        <f t="shared" si="9"/>
        <v>107873.83177570096</v>
      </c>
      <c r="I12" s="23">
        <f t="shared" si="9"/>
        <v>123855.14018691587</v>
      </c>
      <c r="J12" s="23">
        <f t="shared" si="9"/>
        <v>101214.95327102803</v>
      </c>
      <c r="K12" s="23">
        <f t="shared" si="9"/>
        <v>111869.15887850468</v>
      </c>
      <c r="L12" s="23">
        <f t="shared" si="9"/>
        <v>71028.037383177565</v>
      </c>
      <c r="M12" s="23">
        <f t="shared" si="9"/>
        <v>56822.429906542049</v>
      </c>
      <c r="N12" s="11"/>
      <c r="O12" s="23">
        <f t="shared" si="9"/>
        <v>1093387.8504672893</v>
      </c>
      <c r="P12" s="19">
        <f>O12/$O$12</f>
        <v>1</v>
      </c>
      <c r="Q12" s="3"/>
      <c r="R12" s="151"/>
      <c r="S12" s="151"/>
      <c r="T12" s="151"/>
    </row>
    <row r="13" spans="1:20" ht="13.5" thickTop="1" x14ac:dyDescent="0.2">
      <c r="B13" s="15"/>
      <c r="C13" s="15"/>
      <c r="D13" s="15"/>
      <c r="E13" s="15"/>
      <c r="F13" s="15"/>
      <c r="G13" s="15"/>
      <c r="H13" s="20"/>
      <c r="I13" s="15"/>
      <c r="J13" s="15"/>
      <c r="K13" s="15"/>
      <c r="L13" s="15"/>
      <c r="M13" s="15"/>
      <c r="N13" s="16"/>
      <c r="O13" s="15"/>
      <c r="P13" s="1"/>
      <c r="R13" s="151"/>
      <c r="S13" s="151"/>
      <c r="T13" s="151"/>
    </row>
    <row r="14" spans="1:20" x14ac:dyDescent="0.2">
      <c r="A14" s="33" t="s">
        <v>54</v>
      </c>
      <c r="B14" s="15"/>
      <c r="C14" s="15"/>
      <c r="D14" s="15"/>
      <c r="E14" s="15"/>
      <c r="F14" s="15"/>
      <c r="G14" s="15"/>
      <c r="H14" s="20"/>
      <c r="I14" s="15"/>
      <c r="J14" s="15"/>
      <c r="K14" s="15"/>
      <c r="L14" s="15"/>
      <c r="M14" s="15"/>
      <c r="N14" s="16"/>
      <c r="O14" s="15"/>
      <c r="P14" s="1"/>
      <c r="R14" s="151"/>
      <c r="S14" s="151"/>
      <c r="T14" s="151"/>
    </row>
    <row r="15" spans="1:20" x14ac:dyDescent="0.2">
      <c r="A15" s="1" t="s">
        <v>31</v>
      </c>
      <c r="B15" s="60">
        <f>B12*+Assumptions!$C$24</f>
        <v>8097.1962616822448</v>
      </c>
      <c r="C15" s="60">
        <f>C12*+Assumptions!$C$24</f>
        <v>7671.0280373831765</v>
      </c>
      <c r="D15" s="60">
        <f>D12*+Assumptions!$C$24</f>
        <v>8949.5327102803749</v>
      </c>
      <c r="E15" s="60">
        <f>E12*+Assumptions!$C$24</f>
        <v>10121.495327102803</v>
      </c>
      <c r="F15" s="60">
        <f>F12*+Assumptions!$C$24</f>
        <v>13424.299065420561</v>
      </c>
      <c r="G15" s="60">
        <f>G12*+Assumptions!$C$24</f>
        <v>14223.364485981308</v>
      </c>
      <c r="H15" s="60">
        <f>H12*+Assumptions!$C$24</f>
        <v>12944.859813084115</v>
      </c>
      <c r="I15" s="60">
        <f>I12*+Assumptions!$C$24</f>
        <v>14862.616822429904</v>
      </c>
      <c r="J15" s="60">
        <f>J12*+Assumptions!$C$24</f>
        <v>12145.794392523363</v>
      </c>
      <c r="K15" s="60">
        <f>K12*+Assumptions!$C$24</f>
        <v>13424.299065420561</v>
      </c>
      <c r="L15" s="60">
        <f>L12*+Assumptions!$C$24</f>
        <v>8523.3644859813066</v>
      </c>
      <c r="M15" s="60">
        <f>M12*+Assumptions!$C$24</f>
        <v>6818.6915887850455</v>
      </c>
      <c r="N15" s="16"/>
      <c r="O15" s="15">
        <f xml:space="preserve"> SUM(B15:M15)</f>
        <v>131206.54205607474</v>
      </c>
      <c r="P15" s="17">
        <f t="shared" ref="P15:P25" si="10">O15/$O$12</f>
        <v>0.12000000000000002</v>
      </c>
      <c r="R15" s="151"/>
      <c r="S15" s="151"/>
      <c r="T15" s="151"/>
    </row>
    <row r="16" spans="1:20" x14ac:dyDescent="0.2">
      <c r="A16" s="31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6"/>
      <c r="O16" s="20">
        <f t="shared" ref="O16:O23" si="11" xml:space="preserve"> SUM(B16:M16)</f>
        <v>0</v>
      </c>
      <c r="P16" s="17">
        <f t="shared" si="10"/>
        <v>0</v>
      </c>
      <c r="R16" s="151"/>
      <c r="S16" s="151"/>
      <c r="T16" s="151"/>
    </row>
    <row r="17" spans="1:20" x14ac:dyDescent="0.2">
      <c r="A17" s="31" t="s">
        <v>41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20">
        <f t="shared" si="11"/>
        <v>0</v>
      </c>
      <c r="P17" s="17">
        <f t="shared" si="10"/>
        <v>0</v>
      </c>
      <c r="R17" s="151"/>
      <c r="S17" s="151"/>
      <c r="T17" s="151"/>
    </row>
    <row r="18" spans="1:20" x14ac:dyDescent="0.2">
      <c r="A18" s="112" t="s">
        <v>186</v>
      </c>
      <c r="B18" s="60">
        <f>+Assumptions!C20</f>
        <v>23010.461538461539</v>
      </c>
      <c r="C18" s="60">
        <f>+Assumptions!D20</f>
        <v>21799.384615384617</v>
      </c>
      <c r="D18" s="60">
        <f>+Assumptions!E20</f>
        <v>25432.615384615387</v>
      </c>
      <c r="E18" s="60">
        <f>+Assumptions!F20</f>
        <v>28763.076923076922</v>
      </c>
      <c r="F18" s="60">
        <f>+Assumptions!G20</f>
        <v>38148.923076923078</v>
      </c>
      <c r="G18" s="60">
        <f>+Assumptions!H20</f>
        <v>38148.923076923078</v>
      </c>
      <c r="H18" s="60">
        <f>+Assumptions!I20</f>
        <v>34515.692307692305</v>
      </c>
      <c r="I18" s="60">
        <f>+Assumptions!J20</f>
        <v>39965.538461538461</v>
      </c>
      <c r="J18" s="60">
        <f>+Assumptions!K20</f>
        <v>34515.692307692305</v>
      </c>
      <c r="K18" s="60">
        <f>+Assumptions!L20</f>
        <v>38148.923076923078</v>
      </c>
      <c r="L18" s="60">
        <f>+Assumptions!M20</f>
        <v>24221.538461538461</v>
      </c>
      <c r="M18" s="60">
        <f>+Assumptions!N20</f>
        <v>19377.23076923077</v>
      </c>
      <c r="N18" s="16"/>
      <c r="O18" s="20">
        <f t="shared" si="11"/>
        <v>366047.99999999994</v>
      </c>
      <c r="P18" s="17">
        <f t="shared" si="10"/>
        <v>0.33478330662221945</v>
      </c>
      <c r="R18" s="151"/>
      <c r="S18" s="151"/>
      <c r="T18" s="151"/>
    </row>
    <row r="19" spans="1:20" x14ac:dyDescent="0.2">
      <c r="A19" s="112" t="s">
        <v>187</v>
      </c>
      <c r="B19" s="60">
        <f>+Assumptions!C21</f>
        <v>0</v>
      </c>
      <c r="C19" s="60">
        <f>+Assumptions!D21</f>
        <v>0</v>
      </c>
      <c r="D19" s="60">
        <f>+Assumptions!E21</f>
        <v>0</v>
      </c>
      <c r="E19" s="60">
        <f>+Assumptions!F21</f>
        <v>0</v>
      </c>
      <c r="F19" s="60">
        <f>+Assumptions!G21</f>
        <v>0</v>
      </c>
      <c r="G19" s="60">
        <f>+Assumptions!H21</f>
        <v>3406.1538461538466</v>
      </c>
      <c r="H19" s="60">
        <f>+Assumptions!I21</f>
        <v>3406.1538461538466</v>
      </c>
      <c r="I19" s="60">
        <f>+Assumptions!J21</f>
        <v>3406.1538461538466</v>
      </c>
      <c r="J19" s="60">
        <f>+Assumptions!K21</f>
        <v>0</v>
      </c>
      <c r="K19" s="60">
        <f>+Assumptions!L21</f>
        <v>0</v>
      </c>
      <c r="L19" s="60">
        <f>+Assumptions!M21</f>
        <v>0</v>
      </c>
      <c r="M19" s="60">
        <f>+Assumptions!N21</f>
        <v>0</v>
      </c>
      <c r="N19" s="16"/>
      <c r="O19" s="20">
        <f t="shared" si="11"/>
        <v>10218.461538461539</v>
      </c>
      <c r="P19" s="17">
        <f t="shared" si="10"/>
        <v>9.3456878399502969E-3</v>
      </c>
    </row>
    <row r="20" spans="1:20" x14ac:dyDescent="0.2">
      <c r="A20" s="1" t="s">
        <v>77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6"/>
      <c r="O20" s="20">
        <f t="shared" si="11"/>
        <v>0</v>
      </c>
      <c r="P20" s="17">
        <f t="shared" si="10"/>
        <v>0</v>
      </c>
    </row>
    <row r="21" spans="1:20" x14ac:dyDescent="0.2">
      <c r="A21" s="1" t="s">
        <v>106</v>
      </c>
      <c r="B21" s="60">
        <f>+(Personnel!$D$52*Assumptions!$C$9*80)/12</f>
        <v>1009.2307692307692</v>
      </c>
      <c r="C21" s="60">
        <f>+(Personnel!$D$52*Assumptions!$C$9*80)/12</f>
        <v>1009.2307692307692</v>
      </c>
      <c r="D21" s="60">
        <f>+(Personnel!$D$52*Assumptions!$C$9*80)/12</f>
        <v>1009.2307692307692</v>
      </c>
      <c r="E21" s="60">
        <f>+(Personnel!$D$52*Assumptions!$C$9*80)/12</f>
        <v>1009.2307692307692</v>
      </c>
      <c r="F21" s="60">
        <f>+(Personnel!$D$52*Assumptions!$C$9*80)/12</f>
        <v>1009.2307692307692</v>
      </c>
      <c r="G21" s="60">
        <f>+(Personnel!$D$52*Assumptions!$C$9*80)/12</f>
        <v>1009.2307692307692</v>
      </c>
      <c r="H21" s="60">
        <f>+(Personnel!$D$52*Assumptions!$C$9*80)/12</f>
        <v>1009.2307692307692</v>
      </c>
      <c r="I21" s="60">
        <f>+(Personnel!$D$52*Assumptions!$C$9*80)/12</f>
        <v>1009.2307692307692</v>
      </c>
      <c r="J21" s="60">
        <f>+(Personnel!$D$52*Assumptions!$C$9*80)/12</f>
        <v>1009.2307692307692</v>
      </c>
      <c r="K21" s="60">
        <f>+(Personnel!$D$52*Assumptions!$C$9*80)/12</f>
        <v>1009.2307692307692</v>
      </c>
      <c r="L21" s="60">
        <f>+(Personnel!$D$52*Assumptions!$C$9*80)/12</f>
        <v>1009.2307692307692</v>
      </c>
      <c r="M21" s="60">
        <f>+(Personnel!$D$52*Assumptions!$C$9*80)/12</f>
        <v>1009.2307692307692</v>
      </c>
      <c r="N21" s="16"/>
      <c r="O21" s="20">
        <f t="shared" si="11"/>
        <v>12110.769230769232</v>
      </c>
      <c r="P21" s="17">
        <f t="shared" si="10"/>
        <v>1.1076370773274426E-2</v>
      </c>
    </row>
    <row r="22" spans="1:20" x14ac:dyDescent="0.2">
      <c r="A22" s="1" t="s">
        <v>89</v>
      </c>
      <c r="B22" s="59">
        <f>SUM(B18:B20)*+Assumptions!$C$26</f>
        <v>2487.7848994082838</v>
      </c>
      <c r="C22" s="59">
        <f>SUM(C18:C20)*+Assumptions!$C$26</f>
        <v>2356.8488520710057</v>
      </c>
      <c r="D22" s="59">
        <f>SUM(D18:D20)*+Assumptions!$C$26</f>
        <v>2749.6569940828399</v>
      </c>
      <c r="E22" s="59">
        <f>SUM(E18:E20)*+Assumptions!$C$26</f>
        <v>3109.7311242603546</v>
      </c>
      <c r="F22" s="59">
        <f>SUM(F18:F20)*+Assumptions!$C$26</f>
        <v>4124.4854911242601</v>
      </c>
      <c r="G22" s="59">
        <f>SUM(G18:G20)*+Assumptions!$C$26</f>
        <v>4492.7431242603543</v>
      </c>
      <c r="H22" s="59">
        <f>SUM(H18:H20)*+Assumptions!$C$26</f>
        <v>4099.9349822485192</v>
      </c>
      <c r="I22" s="59">
        <f>SUM(I18:I20)*+Assumptions!$C$26</f>
        <v>4689.1471952662714</v>
      </c>
      <c r="J22" s="59">
        <f>SUM(J18:J20)*+Assumptions!$C$26</f>
        <v>3731.677349112425</v>
      </c>
      <c r="K22" s="59">
        <f>SUM(K18:K20)*+Assumptions!$C$26</f>
        <v>4124.4854911242601</v>
      </c>
      <c r="L22" s="59">
        <f>SUM(L18:L20)*+Assumptions!$C$26</f>
        <v>2618.7209467455618</v>
      </c>
      <c r="M22" s="59">
        <f>SUM(M18:M20)*+Assumptions!$C$26</f>
        <v>2094.9767573964496</v>
      </c>
      <c r="N22" s="16"/>
      <c r="O22" s="20">
        <f t="shared" si="11"/>
        <v>40680.193207100587</v>
      </c>
      <c r="P22" s="17">
        <f t="shared" si="10"/>
        <v>3.7205638593583043E-2</v>
      </c>
    </row>
    <row r="23" spans="1:20" x14ac:dyDescent="0.2">
      <c r="A23" s="1" t="s">
        <v>42</v>
      </c>
      <c r="B23" s="59">
        <f>SUM(B18:B20)*+Assumptions!$C$28</f>
        <v>2531.1507692307691</v>
      </c>
      <c r="C23" s="59">
        <f>SUM(C18:C20)*+Assumptions!$C$28</f>
        <v>2397.9323076923079</v>
      </c>
      <c r="D23" s="59">
        <f>SUM(D18:D20)*+Assumptions!$C$28</f>
        <v>2797.5876923076926</v>
      </c>
      <c r="E23" s="59">
        <f>SUM(E18:E20)*+Assumptions!$C$28</f>
        <v>3163.9384615384615</v>
      </c>
      <c r="F23" s="59">
        <f>SUM(F18:F20)*+Assumptions!$C$28</f>
        <v>4196.3815384615382</v>
      </c>
      <c r="G23" s="59">
        <f>SUM(G18:G20)*+Assumptions!$C$28</f>
        <v>4571.0584615384614</v>
      </c>
      <c r="H23" s="59">
        <f>SUM(H18:H20)*+Assumptions!$C$28</f>
        <v>4171.4030769230767</v>
      </c>
      <c r="I23" s="59">
        <f>SUM(I18:I20)*+Assumptions!$C$28</f>
        <v>4770.8861538461533</v>
      </c>
      <c r="J23" s="59">
        <f>SUM(J18:J20)*+Assumptions!$C$28</f>
        <v>3796.7261538461535</v>
      </c>
      <c r="K23" s="59">
        <f>SUM(K18:K20)*+Assumptions!$C$28</f>
        <v>4196.3815384615382</v>
      </c>
      <c r="L23" s="59">
        <f>SUM(L18:L20)*+Assumptions!$C$28</f>
        <v>2664.3692307692309</v>
      </c>
      <c r="M23" s="59">
        <f>SUM(M18:M20)*+Assumptions!$C$28</f>
        <v>2131.4953846153849</v>
      </c>
      <c r="N23" s="16"/>
      <c r="O23" s="20">
        <f t="shared" si="11"/>
        <v>41389.310769230775</v>
      </c>
      <c r="P23" s="17">
        <f t="shared" si="10"/>
        <v>3.7854189390838684E-2</v>
      </c>
    </row>
    <row r="24" spans="1:20" x14ac:dyDescent="0.2">
      <c r="A24" s="40" t="s">
        <v>53</v>
      </c>
      <c r="B24" s="22">
        <f>SUM(B15:B23)</f>
        <v>37135.824238013607</v>
      </c>
      <c r="C24" s="22">
        <f t="shared" ref="C24:M24" si="12">SUM(C15:C23)</f>
        <v>35234.424581761879</v>
      </c>
      <c r="D24" s="22">
        <f t="shared" si="12"/>
        <v>40938.623550517063</v>
      </c>
      <c r="E24" s="22">
        <f t="shared" si="12"/>
        <v>46167.47260520931</v>
      </c>
      <c r="F24" s="22">
        <f t="shared" si="12"/>
        <v>60903.319941160204</v>
      </c>
      <c r="G24" s="22">
        <f t="shared" si="12"/>
        <v>65851.473764087816</v>
      </c>
      <c r="H24" s="22">
        <f t="shared" si="12"/>
        <v>60147.274795332618</v>
      </c>
      <c r="I24" s="22">
        <f t="shared" si="12"/>
        <v>68703.5732484654</v>
      </c>
      <c r="J24" s="22">
        <f t="shared" si="12"/>
        <v>55199.120972405013</v>
      </c>
      <c r="K24" s="22">
        <f t="shared" si="12"/>
        <v>60903.319941160204</v>
      </c>
      <c r="L24" s="22">
        <f t="shared" si="12"/>
        <v>39037.223894265328</v>
      </c>
      <c r="M24" s="22">
        <f t="shared" si="12"/>
        <v>31431.625269258417</v>
      </c>
      <c r="N24" s="15"/>
      <c r="O24" s="73">
        <f>SUM(O15:O23)</f>
        <v>601653.27680163691</v>
      </c>
      <c r="P24" s="17">
        <f t="shared" si="10"/>
        <v>0.550265193219866</v>
      </c>
    </row>
    <row r="25" spans="1:20" ht="13.5" thickBot="1" x14ac:dyDescent="0.25">
      <c r="A25" s="39" t="s">
        <v>10</v>
      </c>
      <c r="B25" s="23">
        <f t="shared" ref="B25:M25" si="13">(B12-B24)</f>
        <v>30340.811276005101</v>
      </c>
      <c r="C25" s="23">
        <f t="shared" si="13"/>
        <v>28690.809063097928</v>
      </c>
      <c r="D25" s="23">
        <f t="shared" si="13"/>
        <v>33640.815701819403</v>
      </c>
      <c r="E25" s="23">
        <f t="shared" si="13"/>
        <v>38178.321787314046</v>
      </c>
      <c r="F25" s="23">
        <f t="shared" si="13"/>
        <v>50965.838937344473</v>
      </c>
      <c r="G25" s="23">
        <f t="shared" si="13"/>
        <v>52676.563619089764</v>
      </c>
      <c r="H25" s="23">
        <f t="shared" si="13"/>
        <v>47726.556980368347</v>
      </c>
      <c r="I25" s="23">
        <f t="shared" si="13"/>
        <v>55151.566938450473</v>
      </c>
      <c r="J25" s="23">
        <f t="shared" si="13"/>
        <v>46015.83229862302</v>
      </c>
      <c r="K25" s="23">
        <f t="shared" si="13"/>
        <v>50965.838937344473</v>
      </c>
      <c r="L25" s="23">
        <f t="shared" si="13"/>
        <v>31990.813488912238</v>
      </c>
      <c r="M25" s="23">
        <f t="shared" si="13"/>
        <v>25390.804637283632</v>
      </c>
      <c r="N25" s="11"/>
      <c r="O25" s="23">
        <f>(O12-O24)</f>
        <v>491734.57366565242</v>
      </c>
      <c r="P25" s="17">
        <f t="shared" si="10"/>
        <v>0.449734806780134</v>
      </c>
    </row>
    <row r="26" spans="1:20" ht="13.5" thickTop="1" x14ac:dyDescent="0.2">
      <c r="A26" s="66" t="s">
        <v>81</v>
      </c>
      <c r="B26" s="67">
        <f t="shared" ref="B26:M26" si="14">B25/B12</f>
        <v>0.44964914217902285</v>
      </c>
      <c r="C26" s="67">
        <f t="shared" si="14"/>
        <v>0.44881821195197052</v>
      </c>
      <c r="D26" s="67">
        <f t="shared" si="14"/>
        <v>0.45107359399682651</v>
      </c>
      <c r="E26" s="67">
        <f t="shared" si="14"/>
        <v>0.45264049099641035</v>
      </c>
      <c r="F26" s="67">
        <f t="shared" si="14"/>
        <v>0.45558435808653786</v>
      </c>
      <c r="G26" s="67">
        <f t="shared" si="14"/>
        <v>0.44442281153105495</v>
      </c>
      <c r="H26" s="67">
        <f t="shared" si="14"/>
        <v>0.4424294214337805</v>
      </c>
      <c r="I26" s="67">
        <f t="shared" si="14"/>
        <v>0.44529090076696481</v>
      </c>
      <c r="J26" s="67">
        <f t="shared" si="14"/>
        <v>0.45463472354133549</v>
      </c>
      <c r="K26" s="67">
        <f t="shared" si="14"/>
        <v>0.45558435808653786</v>
      </c>
      <c r="L26" s="67">
        <f t="shared" si="14"/>
        <v>0.4503969793833697</v>
      </c>
      <c r="M26" s="67">
        <f t="shared" si="14"/>
        <v>0.44684475266272189</v>
      </c>
      <c r="O26" s="13"/>
    </row>
    <row r="27" spans="1:20" ht="15" x14ac:dyDescent="0.35">
      <c r="C27" s="15"/>
      <c r="D27" s="15"/>
      <c r="E27" s="15"/>
      <c r="F27" s="15"/>
      <c r="G27" s="15"/>
      <c r="H27" s="24"/>
      <c r="I27" s="15"/>
      <c r="J27" s="15"/>
      <c r="K27" s="15"/>
      <c r="O27" s="13"/>
    </row>
    <row r="28" spans="1:20" ht="15" x14ac:dyDescent="0.35">
      <c r="A28" s="12" t="s">
        <v>37</v>
      </c>
      <c r="B28" s="15"/>
      <c r="C28" s="15"/>
      <c r="D28" s="15"/>
      <c r="E28" s="15"/>
      <c r="F28" s="15"/>
      <c r="G28" s="15"/>
      <c r="H28" s="24"/>
      <c r="I28" s="15"/>
      <c r="J28" s="15"/>
      <c r="K28" s="15"/>
      <c r="L28" s="15"/>
      <c r="M28" s="15"/>
      <c r="N28" s="16"/>
      <c r="O28" s="20"/>
      <c r="P28" s="1"/>
    </row>
    <row r="29" spans="1:20" x14ac:dyDescent="0.2">
      <c r="A29" s="115" t="s">
        <v>152</v>
      </c>
      <c r="B29" s="147">
        <v>0</v>
      </c>
      <c r="C29" s="20">
        <f>+B29</f>
        <v>0</v>
      </c>
      <c r="D29" s="20">
        <f t="shared" ref="D29:M29" si="15">+C29</f>
        <v>0</v>
      </c>
      <c r="E29" s="20">
        <f t="shared" si="15"/>
        <v>0</v>
      </c>
      <c r="F29" s="20">
        <f t="shared" si="15"/>
        <v>0</v>
      </c>
      <c r="G29" s="20">
        <f t="shared" si="15"/>
        <v>0</v>
      </c>
      <c r="H29" s="20">
        <f t="shared" si="15"/>
        <v>0</v>
      </c>
      <c r="I29" s="20">
        <f t="shared" si="15"/>
        <v>0</v>
      </c>
      <c r="J29" s="20">
        <f t="shared" si="15"/>
        <v>0</v>
      </c>
      <c r="K29" s="20">
        <f t="shared" si="15"/>
        <v>0</v>
      </c>
      <c r="L29" s="20">
        <f t="shared" si="15"/>
        <v>0</v>
      </c>
      <c r="M29" s="20">
        <f t="shared" si="15"/>
        <v>0</v>
      </c>
      <c r="N29" s="16"/>
      <c r="O29" s="20">
        <f t="shared" ref="O29:O44" si="16" xml:space="preserve"> SUM(B29:M29)</f>
        <v>0</v>
      </c>
      <c r="P29" s="17">
        <f t="shared" ref="P29:P44" si="17">O29/$O$12</f>
        <v>0</v>
      </c>
    </row>
    <row r="30" spans="1:20" x14ac:dyDescent="0.2">
      <c r="A30" s="31" t="s">
        <v>15</v>
      </c>
      <c r="B30" s="147">
        <v>0</v>
      </c>
      <c r="C30" s="20">
        <f t="shared" ref="C30:M30" si="18">+B30</f>
        <v>0</v>
      </c>
      <c r="D30" s="20">
        <f t="shared" si="18"/>
        <v>0</v>
      </c>
      <c r="E30" s="20">
        <f t="shared" si="18"/>
        <v>0</v>
      </c>
      <c r="F30" s="20">
        <f t="shared" si="18"/>
        <v>0</v>
      </c>
      <c r="G30" s="20">
        <f t="shared" si="18"/>
        <v>0</v>
      </c>
      <c r="H30" s="20">
        <f t="shared" si="18"/>
        <v>0</v>
      </c>
      <c r="I30" s="20">
        <f t="shared" si="18"/>
        <v>0</v>
      </c>
      <c r="J30" s="20">
        <f t="shared" si="18"/>
        <v>0</v>
      </c>
      <c r="K30" s="20">
        <f t="shared" si="18"/>
        <v>0</v>
      </c>
      <c r="L30" s="20">
        <f t="shared" si="18"/>
        <v>0</v>
      </c>
      <c r="M30" s="20">
        <f t="shared" si="18"/>
        <v>0</v>
      </c>
      <c r="N30" s="16"/>
      <c r="O30" s="20">
        <f t="shared" si="16"/>
        <v>0</v>
      </c>
      <c r="P30" s="17">
        <f t="shared" si="17"/>
        <v>0</v>
      </c>
    </row>
    <row r="31" spans="1:20" x14ac:dyDescent="0.2">
      <c r="A31" s="1" t="s">
        <v>33</v>
      </c>
      <c r="B31" s="147">
        <v>0</v>
      </c>
      <c r="C31" s="20">
        <f t="shared" ref="C31:M31" si="19">+B31</f>
        <v>0</v>
      </c>
      <c r="D31" s="20">
        <f t="shared" si="19"/>
        <v>0</v>
      </c>
      <c r="E31" s="20">
        <f t="shared" si="19"/>
        <v>0</v>
      </c>
      <c r="F31" s="20">
        <f t="shared" si="19"/>
        <v>0</v>
      </c>
      <c r="G31" s="20">
        <f t="shared" si="19"/>
        <v>0</v>
      </c>
      <c r="H31" s="20">
        <f t="shared" si="19"/>
        <v>0</v>
      </c>
      <c r="I31" s="20">
        <f t="shared" si="19"/>
        <v>0</v>
      </c>
      <c r="J31" s="20">
        <f t="shared" si="19"/>
        <v>0</v>
      </c>
      <c r="K31" s="20">
        <f t="shared" si="19"/>
        <v>0</v>
      </c>
      <c r="L31" s="20">
        <f t="shared" si="19"/>
        <v>0</v>
      </c>
      <c r="M31" s="20">
        <f t="shared" si="19"/>
        <v>0</v>
      </c>
      <c r="N31" s="16"/>
      <c r="O31" s="20">
        <f t="shared" si="16"/>
        <v>0</v>
      </c>
      <c r="P31" s="17">
        <f t="shared" si="17"/>
        <v>0</v>
      </c>
    </row>
    <row r="32" spans="1:20" x14ac:dyDescent="0.2">
      <c r="A32" s="115" t="s">
        <v>153</v>
      </c>
      <c r="B32" s="147">
        <v>0</v>
      </c>
      <c r="C32" s="20">
        <f t="shared" ref="C32:M32" si="20">+B32</f>
        <v>0</v>
      </c>
      <c r="D32" s="20">
        <f t="shared" si="20"/>
        <v>0</v>
      </c>
      <c r="E32" s="20">
        <f t="shared" si="20"/>
        <v>0</v>
      </c>
      <c r="F32" s="20">
        <f t="shared" si="20"/>
        <v>0</v>
      </c>
      <c r="G32" s="20">
        <f t="shared" si="20"/>
        <v>0</v>
      </c>
      <c r="H32" s="20">
        <f t="shared" si="20"/>
        <v>0</v>
      </c>
      <c r="I32" s="20">
        <f t="shared" si="20"/>
        <v>0</v>
      </c>
      <c r="J32" s="20">
        <f t="shared" si="20"/>
        <v>0</v>
      </c>
      <c r="K32" s="20">
        <f t="shared" si="20"/>
        <v>0</v>
      </c>
      <c r="L32" s="20">
        <f t="shared" si="20"/>
        <v>0</v>
      </c>
      <c r="M32" s="20">
        <f t="shared" si="20"/>
        <v>0</v>
      </c>
      <c r="N32" s="16"/>
      <c r="O32" s="20">
        <f t="shared" si="16"/>
        <v>0</v>
      </c>
      <c r="P32" s="17">
        <f t="shared" si="17"/>
        <v>0</v>
      </c>
    </row>
    <row r="33" spans="1:16" x14ac:dyDescent="0.2">
      <c r="A33" s="1" t="s">
        <v>59</v>
      </c>
      <c r="B33" s="147">
        <v>0</v>
      </c>
      <c r="C33" s="20">
        <f t="shared" ref="C33:M33" si="21">+B33</f>
        <v>0</v>
      </c>
      <c r="D33" s="20">
        <f t="shared" si="21"/>
        <v>0</v>
      </c>
      <c r="E33" s="20">
        <f t="shared" si="21"/>
        <v>0</v>
      </c>
      <c r="F33" s="20">
        <f t="shared" si="21"/>
        <v>0</v>
      </c>
      <c r="G33" s="20">
        <f t="shared" si="21"/>
        <v>0</v>
      </c>
      <c r="H33" s="20">
        <f t="shared" si="21"/>
        <v>0</v>
      </c>
      <c r="I33" s="20">
        <f t="shared" si="21"/>
        <v>0</v>
      </c>
      <c r="J33" s="20">
        <f t="shared" si="21"/>
        <v>0</v>
      </c>
      <c r="K33" s="20">
        <f t="shared" si="21"/>
        <v>0</v>
      </c>
      <c r="L33" s="20">
        <f t="shared" si="21"/>
        <v>0</v>
      </c>
      <c r="M33" s="20">
        <f t="shared" si="21"/>
        <v>0</v>
      </c>
      <c r="N33" s="16"/>
      <c r="O33" s="20">
        <f t="shared" si="16"/>
        <v>0</v>
      </c>
      <c r="P33" s="17">
        <f t="shared" si="17"/>
        <v>0</v>
      </c>
    </row>
    <row r="34" spans="1:16" x14ac:dyDescent="0.2">
      <c r="A34" s="1" t="s">
        <v>26</v>
      </c>
      <c r="B34" s="147">
        <v>0</v>
      </c>
      <c r="C34" s="20">
        <f t="shared" ref="C34:M34" si="22">+B34</f>
        <v>0</v>
      </c>
      <c r="D34" s="20">
        <f t="shared" si="22"/>
        <v>0</v>
      </c>
      <c r="E34" s="20">
        <f t="shared" si="22"/>
        <v>0</v>
      </c>
      <c r="F34" s="20">
        <f t="shared" si="22"/>
        <v>0</v>
      </c>
      <c r="G34" s="20">
        <f t="shared" si="22"/>
        <v>0</v>
      </c>
      <c r="H34" s="20">
        <f t="shared" si="22"/>
        <v>0</v>
      </c>
      <c r="I34" s="20">
        <f t="shared" si="22"/>
        <v>0</v>
      </c>
      <c r="J34" s="20">
        <f t="shared" si="22"/>
        <v>0</v>
      </c>
      <c r="K34" s="20">
        <f t="shared" si="22"/>
        <v>0</v>
      </c>
      <c r="L34" s="20">
        <f t="shared" si="22"/>
        <v>0</v>
      </c>
      <c r="M34" s="20">
        <f t="shared" si="22"/>
        <v>0</v>
      </c>
      <c r="N34" s="16"/>
      <c r="O34" s="20">
        <f t="shared" si="16"/>
        <v>0</v>
      </c>
      <c r="P34" s="17">
        <f t="shared" si="17"/>
        <v>0</v>
      </c>
    </row>
    <row r="35" spans="1:16" x14ac:dyDescent="0.2">
      <c r="A35" s="32" t="s">
        <v>80</v>
      </c>
      <c r="B35" s="147">
        <v>0</v>
      </c>
      <c r="C35" s="20">
        <f t="shared" ref="C35:M35" si="23">+B35</f>
        <v>0</v>
      </c>
      <c r="D35" s="20">
        <f t="shared" si="23"/>
        <v>0</v>
      </c>
      <c r="E35" s="20">
        <f t="shared" si="23"/>
        <v>0</v>
      </c>
      <c r="F35" s="20">
        <f t="shared" si="23"/>
        <v>0</v>
      </c>
      <c r="G35" s="20">
        <f t="shared" si="23"/>
        <v>0</v>
      </c>
      <c r="H35" s="20">
        <f t="shared" si="23"/>
        <v>0</v>
      </c>
      <c r="I35" s="20">
        <f t="shared" si="23"/>
        <v>0</v>
      </c>
      <c r="J35" s="20">
        <f t="shared" si="23"/>
        <v>0</v>
      </c>
      <c r="K35" s="20">
        <f t="shared" si="23"/>
        <v>0</v>
      </c>
      <c r="L35" s="20">
        <f t="shared" si="23"/>
        <v>0</v>
      </c>
      <c r="M35" s="20">
        <f t="shared" si="23"/>
        <v>0</v>
      </c>
      <c r="N35" s="16"/>
      <c r="O35" s="20">
        <f t="shared" si="16"/>
        <v>0</v>
      </c>
      <c r="P35" s="17">
        <f t="shared" si="17"/>
        <v>0</v>
      </c>
    </row>
    <row r="36" spans="1:16" x14ac:dyDescent="0.2">
      <c r="A36" s="32" t="s">
        <v>83</v>
      </c>
      <c r="B36" s="147">
        <v>0</v>
      </c>
      <c r="C36" s="20">
        <f t="shared" ref="C36:M36" si="24">+B36</f>
        <v>0</v>
      </c>
      <c r="D36" s="20">
        <f t="shared" si="24"/>
        <v>0</v>
      </c>
      <c r="E36" s="20">
        <f t="shared" si="24"/>
        <v>0</v>
      </c>
      <c r="F36" s="20">
        <f t="shared" si="24"/>
        <v>0</v>
      </c>
      <c r="G36" s="20">
        <f t="shared" si="24"/>
        <v>0</v>
      </c>
      <c r="H36" s="20">
        <f t="shared" si="24"/>
        <v>0</v>
      </c>
      <c r="I36" s="20">
        <f t="shared" si="24"/>
        <v>0</v>
      </c>
      <c r="J36" s="20">
        <f t="shared" si="24"/>
        <v>0</v>
      </c>
      <c r="K36" s="20">
        <f t="shared" si="24"/>
        <v>0</v>
      </c>
      <c r="L36" s="20">
        <f t="shared" si="24"/>
        <v>0</v>
      </c>
      <c r="M36" s="20">
        <f t="shared" si="24"/>
        <v>0</v>
      </c>
      <c r="N36" s="16"/>
      <c r="O36" s="20">
        <f xml:space="preserve"> SUM(B36:M36)</f>
        <v>0</v>
      </c>
      <c r="P36" s="17">
        <f t="shared" si="17"/>
        <v>0</v>
      </c>
    </row>
    <row r="37" spans="1:16" x14ac:dyDescent="0.2">
      <c r="A37" s="32" t="s">
        <v>84</v>
      </c>
      <c r="B37" s="147">
        <v>0</v>
      </c>
      <c r="C37" s="20">
        <f t="shared" ref="C37:M37" si="25">+B37</f>
        <v>0</v>
      </c>
      <c r="D37" s="20">
        <f t="shared" si="25"/>
        <v>0</v>
      </c>
      <c r="E37" s="20">
        <f t="shared" si="25"/>
        <v>0</v>
      </c>
      <c r="F37" s="20">
        <f t="shared" si="25"/>
        <v>0</v>
      </c>
      <c r="G37" s="20">
        <f t="shared" si="25"/>
        <v>0</v>
      </c>
      <c r="H37" s="20">
        <f t="shared" si="25"/>
        <v>0</v>
      </c>
      <c r="I37" s="20">
        <f t="shared" si="25"/>
        <v>0</v>
      </c>
      <c r="J37" s="20">
        <f t="shared" si="25"/>
        <v>0</v>
      </c>
      <c r="K37" s="20">
        <f t="shared" si="25"/>
        <v>0</v>
      </c>
      <c r="L37" s="20">
        <f t="shared" si="25"/>
        <v>0</v>
      </c>
      <c r="M37" s="20">
        <f t="shared" si="25"/>
        <v>0</v>
      </c>
      <c r="N37" s="16"/>
      <c r="O37" s="20">
        <f xml:space="preserve"> SUM(B37:M37)</f>
        <v>0</v>
      </c>
      <c r="P37" s="17">
        <f t="shared" si="17"/>
        <v>0</v>
      </c>
    </row>
    <row r="38" spans="1:16" x14ac:dyDescent="0.2">
      <c r="A38" s="31" t="s">
        <v>30</v>
      </c>
      <c r="B38" s="147">
        <v>0</v>
      </c>
      <c r="C38" s="20">
        <f t="shared" ref="C38:M38" si="26">+B38</f>
        <v>0</v>
      </c>
      <c r="D38" s="20">
        <f t="shared" si="26"/>
        <v>0</v>
      </c>
      <c r="E38" s="20">
        <f t="shared" si="26"/>
        <v>0</v>
      </c>
      <c r="F38" s="20">
        <f t="shared" si="26"/>
        <v>0</v>
      </c>
      <c r="G38" s="20">
        <f t="shared" si="26"/>
        <v>0</v>
      </c>
      <c r="H38" s="20">
        <f t="shared" si="26"/>
        <v>0</v>
      </c>
      <c r="I38" s="20">
        <f t="shared" si="26"/>
        <v>0</v>
      </c>
      <c r="J38" s="20">
        <f t="shared" si="26"/>
        <v>0</v>
      </c>
      <c r="K38" s="20">
        <f t="shared" si="26"/>
        <v>0</v>
      </c>
      <c r="L38" s="20">
        <f t="shared" si="26"/>
        <v>0</v>
      </c>
      <c r="M38" s="20">
        <f t="shared" si="26"/>
        <v>0</v>
      </c>
      <c r="N38" s="25"/>
      <c r="O38" s="20">
        <f t="shared" si="16"/>
        <v>0</v>
      </c>
      <c r="P38" s="17">
        <f t="shared" si="17"/>
        <v>0</v>
      </c>
    </row>
    <row r="39" spans="1:16" x14ac:dyDescent="0.2">
      <c r="A39" s="31" t="s">
        <v>39</v>
      </c>
      <c r="B39" s="147">
        <v>0</v>
      </c>
      <c r="C39" s="20">
        <f t="shared" ref="C39:M39" si="27">+B39</f>
        <v>0</v>
      </c>
      <c r="D39" s="20">
        <f t="shared" si="27"/>
        <v>0</v>
      </c>
      <c r="E39" s="20">
        <f t="shared" si="27"/>
        <v>0</v>
      </c>
      <c r="F39" s="20">
        <f t="shared" si="27"/>
        <v>0</v>
      </c>
      <c r="G39" s="20">
        <f t="shared" si="27"/>
        <v>0</v>
      </c>
      <c r="H39" s="20">
        <f t="shared" si="27"/>
        <v>0</v>
      </c>
      <c r="I39" s="20">
        <f t="shared" si="27"/>
        <v>0</v>
      </c>
      <c r="J39" s="20">
        <f t="shared" si="27"/>
        <v>0</v>
      </c>
      <c r="K39" s="20">
        <f t="shared" si="27"/>
        <v>0</v>
      </c>
      <c r="L39" s="20">
        <f t="shared" si="27"/>
        <v>0</v>
      </c>
      <c r="M39" s="20">
        <f t="shared" si="27"/>
        <v>0</v>
      </c>
      <c r="N39" s="25"/>
      <c r="O39" s="20">
        <f t="shared" si="16"/>
        <v>0</v>
      </c>
      <c r="P39" s="17">
        <f t="shared" si="17"/>
        <v>0</v>
      </c>
    </row>
    <row r="40" spans="1:16" x14ac:dyDescent="0.2">
      <c r="A40" s="32" t="s">
        <v>43</v>
      </c>
      <c r="B40" s="147">
        <v>0</v>
      </c>
      <c r="C40" s="20">
        <f t="shared" ref="C40:M40" si="28">+B40</f>
        <v>0</v>
      </c>
      <c r="D40" s="20">
        <f t="shared" si="28"/>
        <v>0</v>
      </c>
      <c r="E40" s="20">
        <f t="shared" si="28"/>
        <v>0</v>
      </c>
      <c r="F40" s="20">
        <f t="shared" si="28"/>
        <v>0</v>
      </c>
      <c r="G40" s="20">
        <f t="shared" si="28"/>
        <v>0</v>
      </c>
      <c r="H40" s="20">
        <f t="shared" si="28"/>
        <v>0</v>
      </c>
      <c r="I40" s="20">
        <f t="shared" si="28"/>
        <v>0</v>
      </c>
      <c r="J40" s="20">
        <f t="shared" si="28"/>
        <v>0</v>
      </c>
      <c r="K40" s="20">
        <f t="shared" si="28"/>
        <v>0</v>
      </c>
      <c r="L40" s="20">
        <f t="shared" si="28"/>
        <v>0</v>
      </c>
      <c r="M40" s="20">
        <f t="shared" si="28"/>
        <v>0</v>
      </c>
      <c r="N40" s="25"/>
      <c r="O40" s="20">
        <f t="shared" ref="O40:O43" si="29" xml:space="preserve"> SUM(B40:M40)</f>
        <v>0</v>
      </c>
      <c r="P40" s="17">
        <f t="shared" ref="P40:P43" si="30">O40/$O$12</f>
        <v>0</v>
      </c>
    </row>
    <row r="41" spans="1:16" x14ac:dyDescent="0.2">
      <c r="A41" s="32" t="s">
        <v>170</v>
      </c>
      <c r="B41" s="147">
        <v>0</v>
      </c>
      <c r="C41" s="20">
        <f t="shared" ref="C41:M41" si="31">+B41</f>
        <v>0</v>
      </c>
      <c r="D41" s="20">
        <f t="shared" si="31"/>
        <v>0</v>
      </c>
      <c r="E41" s="20">
        <f t="shared" si="31"/>
        <v>0</v>
      </c>
      <c r="F41" s="20">
        <f t="shared" si="31"/>
        <v>0</v>
      </c>
      <c r="G41" s="20">
        <f t="shared" si="31"/>
        <v>0</v>
      </c>
      <c r="H41" s="20">
        <f t="shared" si="31"/>
        <v>0</v>
      </c>
      <c r="I41" s="20">
        <f t="shared" si="31"/>
        <v>0</v>
      </c>
      <c r="J41" s="20">
        <f t="shared" si="31"/>
        <v>0</v>
      </c>
      <c r="K41" s="20">
        <f t="shared" si="31"/>
        <v>0</v>
      </c>
      <c r="L41" s="20">
        <f t="shared" si="31"/>
        <v>0</v>
      </c>
      <c r="M41" s="20">
        <f t="shared" si="31"/>
        <v>0</v>
      </c>
      <c r="N41" s="25"/>
      <c r="O41" s="20">
        <f t="shared" si="29"/>
        <v>0</v>
      </c>
      <c r="P41" s="17">
        <f t="shared" si="30"/>
        <v>0</v>
      </c>
    </row>
    <row r="42" spans="1:16" x14ac:dyDescent="0.2">
      <c r="A42" s="32" t="s">
        <v>171</v>
      </c>
      <c r="B42" s="147">
        <v>0</v>
      </c>
      <c r="C42" s="20">
        <f t="shared" ref="C42:M42" si="32">+B42</f>
        <v>0</v>
      </c>
      <c r="D42" s="20">
        <f t="shared" si="32"/>
        <v>0</v>
      </c>
      <c r="E42" s="20">
        <f t="shared" si="32"/>
        <v>0</v>
      </c>
      <c r="F42" s="20">
        <f t="shared" si="32"/>
        <v>0</v>
      </c>
      <c r="G42" s="20">
        <f t="shared" si="32"/>
        <v>0</v>
      </c>
      <c r="H42" s="20">
        <f t="shared" si="32"/>
        <v>0</v>
      </c>
      <c r="I42" s="20">
        <f t="shared" si="32"/>
        <v>0</v>
      </c>
      <c r="J42" s="20">
        <f t="shared" si="32"/>
        <v>0</v>
      </c>
      <c r="K42" s="20">
        <f t="shared" si="32"/>
        <v>0</v>
      </c>
      <c r="L42" s="20">
        <f t="shared" si="32"/>
        <v>0</v>
      </c>
      <c r="M42" s="20">
        <f t="shared" si="32"/>
        <v>0</v>
      </c>
      <c r="N42" s="25"/>
      <c r="O42" s="20">
        <f t="shared" si="29"/>
        <v>0</v>
      </c>
      <c r="P42" s="17">
        <f t="shared" si="30"/>
        <v>0</v>
      </c>
    </row>
    <row r="43" spans="1:16" x14ac:dyDescent="0.2">
      <c r="A43" s="115" t="s">
        <v>173</v>
      </c>
      <c r="B43" s="147">
        <v>0</v>
      </c>
      <c r="C43" s="20">
        <f t="shared" ref="C43:M43" si="33">+B43</f>
        <v>0</v>
      </c>
      <c r="D43" s="20">
        <f t="shared" si="33"/>
        <v>0</v>
      </c>
      <c r="E43" s="20">
        <f t="shared" si="33"/>
        <v>0</v>
      </c>
      <c r="F43" s="20">
        <f t="shared" si="33"/>
        <v>0</v>
      </c>
      <c r="G43" s="20">
        <f t="shared" si="33"/>
        <v>0</v>
      </c>
      <c r="H43" s="20">
        <f t="shared" si="33"/>
        <v>0</v>
      </c>
      <c r="I43" s="20">
        <f t="shared" si="33"/>
        <v>0</v>
      </c>
      <c r="J43" s="20">
        <f t="shared" si="33"/>
        <v>0</v>
      </c>
      <c r="K43" s="20">
        <f t="shared" si="33"/>
        <v>0</v>
      </c>
      <c r="L43" s="20">
        <f t="shared" si="33"/>
        <v>0</v>
      </c>
      <c r="M43" s="20">
        <f t="shared" si="33"/>
        <v>0</v>
      </c>
      <c r="N43" s="25"/>
      <c r="O43" s="20">
        <f t="shared" si="29"/>
        <v>0</v>
      </c>
      <c r="P43" s="17">
        <f t="shared" si="30"/>
        <v>0</v>
      </c>
    </row>
    <row r="44" spans="1:16" x14ac:dyDescent="0.2">
      <c r="A44" s="115" t="s">
        <v>172</v>
      </c>
      <c r="B44" s="147">
        <v>0</v>
      </c>
      <c r="C44" s="20">
        <f t="shared" ref="C44:M44" si="34">+B44</f>
        <v>0</v>
      </c>
      <c r="D44" s="20">
        <f t="shared" si="34"/>
        <v>0</v>
      </c>
      <c r="E44" s="20">
        <f t="shared" si="34"/>
        <v>0</v>
      </c>
      <c r="F44" s="20">
        <f t="shared" si="34"/>
        <v>0</v>
      </c>
      <c r="G44" s="20">
        <f t="shared" si="34"/>
        <v>0</v>
      </c>
      <c r="H44" s="20">
        <f t="shared" si="34"/>
        <v>0</v>
      </c>
      <c r="I44" s="20">
        <f t="shared" si="34"/>
        <v>0</v>
      </c>
      <c r="J44" s="20">
        <f t="shared" si="34"/>
        <v>0</v>
      </c>
      <c r="K44" s="20">
        <f t="shared" si="34"/>
        <v>0</v>
      </c>
      <c r="L44" s="20">
        <f t="shared" si="34"/>
        <v>0</v>
      </c>
      <c r="M44" s="20">
        <f t="shared" si="34"/>
        <v>0</v>
      </c>
      <c r="N44" s="25"/>
      <c r="O44" s="20">
        <f t="shared" si="16"/>
        <v>0</v>
      </c>
      <c r="P44" s="17">
        <f t="shared" si="17"/>
        <v>0</v>
      </c>
    </row>
    <row r="45" spans="1:16" ht="13.5" thickBot="1" x14ac:dyDescent="0.25">
      <c r="A45" s="41" t="s">
        <v>51</v>
      </c>
      <c r="B45" s="30">
        <f t="shared" ref="B45:M45" si="35">SUM(B29:B44)</f>
        <v>0</v>
      </c>
      <c r="C45" s="30">
        <f t="shared" si="35"/>
        <v>0</v>
      </c>
      <c r="D45" s="30">
        <f t="shared" si="35"/>
        <v>0</v>
      </c>
      <c r="E45" s="30">
        <f t="shared" si="35"/>
        <v>0</v>
      </c>
      <c r="F45" s="30">
        <f t="shared" si="35"/>
        <v>0</v>
      </c>
      <c r="G45" s="30">
        <f t="shared" si="35"/>
        <v>0</v>
      </c>
      <c r="H45" s="30">
        <f t="shared" si="35"/>
        <v>0</v>
      </c>
      <c r="I45" s="30">
        <f t="shared" si="35"/>
        <v>0</v>
      </c>
      <c r="J45" s="30">
        <f t="shared" si="35"/>
        <v>0</v>
      </c>
      <c r="K45" s="30">
        <f t="shared" si="35"/>
        <v>0</v>
      </c>
      <c r="L45" s="30">
        <f t="shared" si="35"/>
        <v>0</v>
      </c>
      <c r="M45" s="30">
        <f t="shared" si="35"/>
        <v>0</v>
      </c>
      <c r="N45" s="16"/>
      <c r="O45" s="30">
        <f>SUM(O29:O44)</f>
        <v>0</v>
      </c>
      <c r="P45" s="17">
        <f>O45/$O$12</f>
        <v>0</v>
      </c>
    </row>
    <row r="46" spans="1:16" ht="13.5" thickTop="1" x14ac:dyDescent="0.2">
      <c r="A46" s="1"/>
      <c r="B46" s="15"/>
      <c r="C46" s="15"/>
      <c r="D46" s="15"/>
      <c r="E46" s="15"/>
      <c r="F46" s="15"/>
      <c r="G46" s="15"/>
      <c r="H46" s="2"/>
      <c r="I46" s="15"/>
      <c r="J46" s="15"/>
      <c r="K46" s="15"/>
      <c r="L46" s="15"/>
      <c r="M46" s="15"/>
      <c r="N46" s="16"/>
      <c r="O46" s="15"/>
      <c r="P46" s="17"/>
    </row>
    <row r="47" spans="1:16" x14ac:dyDescent="0.2">
      <c r="A47" s="34" t="s">
        <v>52</v>
      </c>
      <c r="B47" s="15"/>
      <c r="C47" s="15"/>
      <c r="D47" s="15"/>
      <c r="E47" s="15"/>
      <c r="F47" s="15"/>
      <c r="G47" s="15"/>
      <c r="H47" s="2"/>
      <c r="I47" s="15"/>
      <c r="J47" s="15"/>
      <c r="K47" s="15"/>
      <c r="L47" s="15"/>
      <c r="M47" s="15"/>
      <c r="N47" s="16"/>
      <c r="O47" s="15"/>
      <c r="P47" s="17"/>
    </row>
    <row r="48" spans="1:16" x14ac:dyDescent="0.2">
      <c r="A48" s="31" t="s">
        <v>70</v>
      </c>
      <c r="B48" s="117">
        <f>+Personnel!$D$13/12</f>
        <v>3750</v>
      </c>
      <c r="C48" s="117">
        <f>+Personnel!$D$13/12</f>
        <v>3750</v>
      </c>
      <c r="D48" s="117">
        <f>+Personnel!$D$13/12</f>
        <v>3750</v>
      </c>
      <c r="E48" s="117">
        <f>+Personnel!$D$13/12</f>
        <v>3750</v>
      </c>
      <c r="F48" s="117">
        <f>+Personnel!$D$13/12</f>
        <v>3750</v>
      </c>
      <c r="G48" s="117">
        <f>+Personnel!$D$13/12</f>
        <v>3750</v>
      </c>
      <c r="H48" s="117">
        <f>+Personnel!$D$13/12</f>
        <v>3750</v>
      </c>
      <c r="I48" s="117">
        <f>+Personnel!$D$13/12</f>
        <v>3750</v>
      </c>
      <c r="J48" s="117">
        <f>+Personnel!$D$13/12</f>
        <v>3750</v>
      </c>
      <c r="K48" s="117">
        <f>+Personnel!$D$13/12</f>
        <v>3750</v>
      </c>
      <c r="L48" s="117">
        <f>+Personnel!$D$13/12</f>
        <v>3750</v>
      </c>
      <c r="M48" s="117">
        <f>+Personnel!$D$13/12</f>
        <v>3750</v>
      </c>
      <c r="N48" s="16"/>
      <c r="O48" s="20">
        <f xml:space="preserve"> SUM(B48:M48)</f>
        <v>45000</v>
      </c>
      <c r="P48" s="17">
        <f t="shared" ref="P48:P90" si="36">O48/$O$12</f>
        <v>4.1156484390025019E-2</v>
      </c>
    </row>
    <row r="49" spans="1:58" x14ac:dyDescent="0.2">
      <c r="A49" s="31" t="s">
        <v>71</v>
      </c>
      <c r="B49" s="117">
        <f>+Personnel!$D$14/12</f>
        <v>0</v>
      </c>
      <c r="C49" s="117">
        <f>+Personnel!$D$14/12</f>
        <v>0</v>
      </c>
      <c r="D49" s="117">
        <f>+Personnel!$D$14/12</f>
        <v>0</v>
      </c>
      <c r="E49" s="117">
        <f>+Personnel!$D$14/12</f>
        <v>0</v>
      </c>
      <c r="F49" s="117">
        <f>+Personnel!$D$14/12</f>
        <v>0</v>
      </c>
      <c r="G49" s="117">
        <f>+Personnel!$D$14/12</f>
        <v>0</v>
      </c>
      <c r="H49" s="117">
        <f>+Personnel!$D$14/12</f>
        <v>0</v>
      </c>
      <c r="I49" s="117">
        <f>+Personnel!$D$14/12</f>
        <v>0</v>
      </c>
      <c r="J49" s="117">
        <f>+Personnel!$D$14/12</f>
        <v>0</v>
      </c>
      <c r="K49" s="117">
        <f>+Personnel!$D$14/12</f>
        <v>0</v>
      </c>
      <c r="L49" s="117">
        <f>+Personnel!$D$14/12</f>
        <v>0</v>
      </c>
      <c r="M49" s="117">
        <f>+Personnel!$D$14/12</f>
        <v>0</v>
      </c>
      <c r="N49" s="3"/>
      <c r="O49" s="20">
        <f t="shared" ref="O49:O57" si="37" xml:space="preserve"> SUM(B49:M49)</f>
        <v>0</v>
      </c>
      <c r="P49" s="17">
        <f t="shared" si="36"/>
        <v>0</v>
      </c>
    </row>
    <row r="50" spans="1:58" x14ac:dyDescent="0.2">
      <c r="A50" s="115" t="s">
        <v>155</v>
      </c>
      <c r="B50" s="117">
        <f>+Personnel!$D$15/12</f>
        <v>0</v>
      </c>
      <c r="C50" s="117">
        <f>+Personnel!$D$15/12</f>
        <v>0</v>
      </c>
      <c r="D50" s="117">
        <f>+Personnel!$D$15/12</f>
        <v>0</v>
      </c>
      <c r="E50" s="117">
        <f>+Personnel!$D$15/12</f>
        <v>0</v>
      </c>
      <c r="F50" s="117">
        <f>+Personnel!$D$15/12</f>
        <v>0</v>
      </c>
      <c r="G50" s="117">
        <f>+Personnel!$D$15/12</f>
        <v>0</v>
      </c>
      <c r="H50" s="117">
        <f>+Personnel!$D$15/12</f>
        <v>0</v>
      </c>
      <c r="I50" s="117">
        <f>+Personnel!$D$15/12</f>
        <v>0</v>
      </c>
      <c r="J50" s="117">
        <f>+Personnel!$D$15/12</f>
        <v>0</v>
      </c>
      <c r="K50" s="117">
        <f>+Personnel!$D$15/12</f>
        <v>0</v>
      </c>
      <c r="L50" s="117">
        <f>+Personnel!$D$15/12</f>
        <v>0</v>
      </c>
      <c r="M50" s="117">
        <f>+Personnel!$D$15/12</f>
        <v>0</v>
      </c>
      <c r="N50" s="3"/>
      <c r="O50" s="20">
        <f t="shared" ref="O50:O51" si="38" xml:space="preserve"> SUM(B50:M50)</f>
        <v>0</v>
      </c>
      <c r="P50" s="17">
        <f t="shared" ref="P50:P51" si="39">O50/$O$12</f>
        <v>0</v>
      </c>
    </row>
    <row r="51" spans="1:58" x14ac:dyDescent="0.2">
      <c r="A51" s="31" t="s">
        <v>67</v>
      </c>
      <c r="B51" s="117">
        <f>+Personnel!$D$16/12</f>
        <v>4166.666666666667</v>
      </c>
      <c r="C51" s="117">
        <f>+Personnel!$D$16/12</f>
        <v>4166.666666666667</v>
      </c>
      <c r="D51" s="117">
        <f>+Personnel!$D$16/12</f>
        <v>4166.666666666667</v>
      </c>
      <c r="E51" s="117">
        <f>+Personnel!$D$16/12</f>
        <v>4166.666666666667</v>
      </c>
      <c r="F51" s="117">
        <f>+Personnel!$D$16/12</f>
        <v>4166.666666666667</v>
      </c>
      <c r="G51" s="117">
        <f>+Personnel!$D$16/12</f>
        <v>4166.666666666667</v>
      </c>
      <c r="H51" s="117">
        <f>+Personnel!$D$16/12</f>
        <v>4166.666666666667</v>
      </c>
      <c r="I51" s="117">
        <f>+Personnel!$D$16/12</f>
        <v>4166.666666666667</v>
      </c>
      <c r="J51" s="117">
        <f>+Personnel!$D$16/12</f>
        <v>4166.666666666667</v>
      </c>
      <c r="K51" s="117">
        <f>+Personnel!$D$16/12</f>
        <v>4166.666666666667</v>
      </c>
      <c r="L51" s="117">
        <f>+Personnel!$D$16/12</f>
        <v>4166.666666666667</v>
      </c>
      <c r="M51" s="117">
        <f>+Personnel!$D$16/12</f>
        <v>4166.666666666667</v>
      </c>
      <c r="N51" s="16"/>
      <c r="O51" s="20">
        <f t="shared" si="38"/>
        <v>49999.999999999993</v>
      </c>
      <c r="P51" s="17">
        <f t="shared" si="39"/>
        <v>4.5729427100027788E-2</v>
      </c>
    </row>
    <row r="52" spans="1:58" x14ac:dyDescent="0.2">
      <c r="A52" s="31" t="s">
        <v>72</v>
      </c>
      <c r="B52" s="117">
        <f>+Personnel!$D$17/12</f>
        <v>0</v>
      </c>
      <c r="C52" s="117">
        <f>+Personnel!$D$17/12</f>
        <v>0</v>
      </c>
      <c r="D52" s="117">
        <f>+Personnel!$D$17/12</f>
        <v>0</v>
      </c>
      <c r="E52" s="117">
        <f>+Personnel!$D$17/12</f>
        <v>0</v>
      </c>
      <c r="F52" s="117">
        <f>+Personnel!$D$17/12</f>
        <v>0</v>
      </c>
      <c r="G52" s="117">
        <f>+Personnel!$D$17/12</f>
        <v>0</v>
      </c>
      <c r="H52" s="117">
        <f>+Personnel!$D$17/12</f>
        <v>0</v>
      </c>
      <c r="I52" s="117">
        <f>+Personnel!$D$17/12</f>
        <v>0</v>
      </c>
      <c r="J52" s="117">
        <f>+Personnel!$D$17/12</f>
        <v>0</v>
      </c>
      <c r="K52" s="117">
        <f>+Personnel!$D$17/12</f>
        <v>0</v>
      </c>
      <c r="L52" s="117">
        <f>+Personnel!$D$17/12</f>
        <v>0</v>
      </c>
      <c r="M52" s="117">
        <f>+Personnel!$D$17/12</f>
        <v>0</v>
      </c>
      <c r="N52" s="16"/>
      <c r="O52" s="20">
        <f t="shared" si="37"/>
        <v>0</v>
      </c>
      <c r="P52" s="17">
        <f t="shared" si="36"/>
        <v>0</v>
      </c>
    </row>
    <row r="53" spans="1:58" x14ac:dyDescent="0.2">
      <c r="A53" s="31" t="s">
        <v>73</v>
      </c>
      <c r="B53" s="117">
        <f>+Personnel!$D$7/12</f>
        <v>8333.3333333333339</v>
      </c>
      <c r="C53" s="117">
        <f>+Personnel!$D$7/12</f>
        <v>8333.3333333333339</v>
      </c>
      <c r="D53" s="117">
        <f>+Personnel!$D$7/12</f>
        <v>8333.3333333333339</v>
      </c>
      <c r="E53" s="117">
        <f>+Personnel!$D$7/12</f>
        <v>8333.3333333333339</v>
      </c>
      <c r="F53" s="117">
        <f>+Personnel!$D$7/12</f>
        <v>8333.3333333333339</v>
      </c>
      <c r="G53" s="117">
        <f>+Personnel!$D$7/12</f>
        <v>8333.3333333333339</v>
      </c>
      <c r="H53" s="117">
        <f>+Personnel!$D$7/12</f>
        <v>8333.3333333333339</v>
      </c>
      <c r="I53" s="117">
        <f>+Personnel!$D$7/12</f>
        <v>8333.3333333333339</v>
      </c>
      <c r="J53" s="117">
        <f>+Personnel!$D$7/12</f>
        <v>8333.3333333333339</v>
      </c>
      <c r="K53" s="117">
        <f>+Personnel!$D$7/12</f>
        <v>8333.3333333333339</v>
      </c>
      <c r="L53" s="117">
        <f>+Personnel!$D$7/12</f>
        <v>8333.3333333333339</v>
      </c>
      <c r="M53" s="117">
        <f>+Personnel!$D$7/12</f>
        <v>8333.3333333333339</v>
      </c>
      <c r="N53" s="25"/>
      <c r="O53" s="20">
        <f t="shared" si="37"/>
        <v>99999.999999999985</v>
      </c>
      <c r="P53" s="17">
        <f t="shared" si="36"/>
        <v>9.1458854200055575E-2</v>
      </c>
    </row>
    <row r="54" spans="1:58" x14ac:dyDescent="0.2">
      <c r="A54" s="115" t="s">
        <v>154</v>
      </c>
      <c r="B54" s="117">
        <f>+Personnel!$D$8/12</f>
        <v>0</v>
      </c>
      <c r="C54" s="117">
        <f>+Personnel!$D$8/12</f>
        <v>0</v>
      </c>
      <c r="D54" s="117">
        <f>+Personnel!$D$8/12</f>
        <v>0</v>
      </c>
      <c r="E54" s="117">
        <f>+Personnel!$D$8/12</f>
        <v>0</v>
      </c>
      <c r="F54" s="117">
        <f>+Personnel!$D$8/12</f>
        <v>0</v>
      </c>
      <c r="G54" s="117">
        <f>+Personnel!$D$8/12</f>
        <v>0</v>
      </c>
      <c r="H54" s="117">
        <f>+Personnel!$D$8/12</f>
        <v>0</v>
      </c>
      <c r="I54" s="117">
        <f>+Personnel!$D$8/12</f>
        <v>0</v>
      </c>
      <c r="J54" s="117">
        <f>+Personnel!$D$8/12</f>
        <v>0</v>
      </c>
      <c r="K54" s="117">
        <f>+Personnel!$D$8/12</f>
        <v>0</v>
      </c>
      <c r="L54" s="117">
        <f>+Personnel!$D$8/12</f>
        <v>0</v>
      </c>
      <c r="M54" s="117">
        <f>+Personnel!$D$8/12</f>
        <v>0</v>
      </c>
      <c r="N54" s="25"/>
      <c r="O54" s="20">
        <f xml:space="preserve"> SUM(B54:M54)</f>
        <v>0</v>
      </c>
      <c r="P54" s="17">
        <f t="shared" si="36"/>
        <v>0</v>
      </c>
    </row>
    <row r="55" spans="1:58" x14ac:dyDescent="0.2">
      <c r="A55" s="31" t="s">
        <v>46</v>
      </c>
      <c r="B55" s="147">
        <v>0</v>
      </c>
      <c r="C55" s="20">
        <f t="shared" ref="C55:M57" si="40">+B55</f>
        <v>0</v>
      </c>
      <c r="D55" s="20">
        <f t="shared" si="40"/>
        <v>0</v>
      </c>
      <c r="E55" s="20">
        <f t="shared" si="40"/>
        <v>0</v>
      </c>
      <c r="F55" s="20">
        <f t="shared" si="40"/>
        <v>0</v>
      </c>
      <c r="G55" s="20">
        <f t="shared" si="40"/>
        <v>0</v>
      </c>
      <c r="H55" s="20">
        <f t="shared" si="40"/>
        <v>0</v>
      </c>
      <c r="I55" s="20">
        <f t="shared" si="40"/>
        <v>0</v>
      </c>
      <c r="J55" s="20">
        <f t="shared" si="40"/>
        <v>0</v>
      </c>
      <c r="K55" s="20">
        <f t="shared" si="40"/>
        <v>0</v>
      </c>
      <c r="L55" s="20">
        <f t="shared" si="40"/>
        <v>0</v>
      </c>
      <c r="M55" s="20">
        <f t="shared" si="40"/>
        <v>0</v>
      </c>
      <c r="N55" s="25"/>
      <c r="O55" s="20">
        <f t="shared" si="37"/>
        <v>0</v>
      </c>
      <c r="P55" s="17">
        <f t="shared" si="36"/>
        <v>0</v>
      </c>
    </row>
    <row r="56" spans="1:58" x14ac:dyDescent="0.2">
      <c r="A56" s="31" t="s">
        <v>82</v>
      </c>
      <c r="B56" s="147">
        <v>0</v>
      </c>
      <c r="C56" s="20">
        <f t="shared" si="40"/>
        <v>0</v>
      </c>
      <c r="D56" s="20">
        <f t="shared" si="40"/>
        <v>0</v>
      </c>
      <c r="E56" s="20">
        <f t="shared" si="40"/>
        <v>0</v>
      </c>
      <c r="F56" s="20">
        <f t="shared" si="40"/>
        <v>0</v>
      </c>
      <c r="G56" s="20">
        <f t="shared" si="40"/>
        <v>0</v>
      </c>
      <c r="H56" s="20">
        <f t="shared" si="40"/>
        <v>0</v>
      </c>
      <c r="I56" s="20">
        <f t="shared" si="40"/>
        <v>0</v>
      </c>
      <c r="J56" s="20">
        <f t="shared" si="40"/>
        <v>0</v>
      </c>
      <c r="K56" s="20">
        <f t="shared" si="40"/>
        <v>0</v>
      </c>
      <c r="L56" s="20">
        <f t="shared" si="40"/>
        <v>0</v>
      </c>
      <c r="M56" s="20">
        <f t="shared" si="40"/>
        <v>0</v>
      </c>
      <c r="N56" s="25"/>
      <c r="O56" s="20">
        <f t="shared" si="37"/>
        <v>0</v>
      </c>
      <c r="P56" s="17">
        <f t="shared" si="36"/>
        <v>0</v>
      </c>
    </row>
    <row r="57" spans="1:58" x14ac:dyDescent="0.2">
      <c r="A57" s="31" t="s">
        <v>34</v>
      </c>
      <c r="B57" s="147">
        <v>0</v>
      </c>
      <c r="C57" s="20">
        <f t="shared" si="40"/>
        <v>0</v>
      </c>
      <c r="D57" s="20">
        <f t="shared" si="40"/>
        <v>0</v>
      </c>
      <c r="E57" s="20">
        <f t="shared" si="40"/>
        <v>0</v>
      </c>
      <c r="F57" s="20">
        <f t="shared" si="40"/>
        <v>0</v>
      </c>
      <c r="G57" s="20">
        <f t="shared" si="40"/>
        <v>0</v>
      </c>
      <c r="H57" s="20">
        <f t="shared" si="40"/>
        <v>0</v>
      </c>
      <c r="I57" s="20">
        <f t="shared" si="40"/>
        <v>0</v>
      </c>
      <c r="J57" s="20">
        <f t="shared" si="40"/>
        <v>0</v>
      </c>
      <c r="K57" s="20">
        <f t="shared" si="40"/>
        <v>0</v>
      </c>
      <c r="L57" s="20">
        <f t="shared" si="40"/>
        <v>0</v>
      </c>
      <c r="M57" s="20">
        <f t="shared" si="40"/>
        <v>0</v>
      </c>
      <c r="N57" s="16"/>
      <c r="O57" s="20">
        <f t="shared" si="37"/>
        <v>0</v>
      </c>
      <c r="P57" s="17">
        <f t="shared" si="36"/>
        <v>0</v>
      </c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58" x14ac:dyDescent="0.2">
      <c r="A58" s="31" t="s">
        <v>91</v>
      </c>
      <c r="B58" s="139">
        <f>SUM(B47:B52)*+Assumptions!$C$27</f>
        <v>79.166666666666671</v>
      </c>
      <c r="C58" s="139">
        <f>SUM(C47:C52)*+Assumptions!$C$27</f>
        <v>79.166666666666671</v>
      </c>
      <c r="D58" s="139">
        <f>SUM(D47:D52)*+Assumptions!$C$27</f>
        <v>79.166666666666671</v>
      </c>
      <c r="E58" s="139">
        <f>SUM(E47:E52)*+Assumptions!$C$27</f>
        <v>79.166666666666671</v>
      </c>
      <c r="F58" s="139">
        <f>SUM(F47:F52)*+Assumptions!$C$27</f>
        <v>79.166666666666671</v>
      </c>
      <c r="G58" s="139">
        <f>SUM(G47:G52)*+Assumptions!$C$27</f>
        <v>79.166666666666671</v>
      </c>
      <c r="H58" s="139">
        <f>SUM(H47:H52)*+Assumptions!$C$27</f>
        <v>79.166666666666671</v>
      </c>
      <c r="I58" s="139">
        <f>SUM(I47:I52)*+Assumptions!$C$27</f>
        <v>79.166666666666671</v>
      </c>
      <c r="J58" s="139">
        <f>SUM(J47:J52)*+Assumptions!$C$27</f>
        <v>79.166666666666671</v>
      </c>
      <c r="K58" s="139">
        <f>SUM(K47:K52)*+Assumptions!$C$27</f>
        <v>79.166666666666671</v>
      </c>
      <c r="L58" s="139">
        <f>SUM(L47:L52)*+Assumptions!$C$27</f>
        <v>79.166666666666671</v>
      </c>
      <c r="M58" s="139">
        <f>SUM(M47:M52)*+Assumptions!$C$27</f>
        <v>79.166666666666671</v>
      </c>
      <c r="N58" s="25"/>
      <c r="O58" s="20">
        <f t="shared" ref="O58:O89" si="41" xml:space="preserve"> SUM(B58:M58)</f>
        <v>949.99999999999989</v>
      </c>
      <c r="P58" s="26">
        <f t="shared" si="36"/>
        <v>8.6885911490052804E-4</v>
      </c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58" x14ac:dyDescent="0.2">
      <c r="A59" s="31" t="s">
        <v>44</v>
      </c>
      <c r="B59" s="139">
        <f>SUM(B48:B53)*+Assumptions!$C$28</f>
        <v>1787.5</v>
      </c>
      <c r="C59" s="139">
        <f>SUM(C48:C53)*+Assumptions!$C$28</f>
        <v>1787.5</v>
      </c>
      <c r="D59" s="139">
        <f>SUM(D48:D53)*+Assumptions!$C$28</f>
        <v>1787.5</v>
      </c>
      <c r="E59" s="139">
        <f>SUM(E48:E53)*+Assumptions!$C$28</f>
        <v>1787.5</v>
      </c>
      <c r="F59" s="139">
        <f>SUM(F48:F53)*+Assumptions!$C$28</f>
        <v>1787.5</v>
      </c>
      <c r="G59" s="139">
        <f>SUM(G48:G53)*+Assumptions!$C$28</f>
        <v>1787.5</v>
      </c>
      <c r="H59" s="139">
        <f>SUM(H48:H53)*+Assumptions!$C$28</f>
        <v>1787.5</v>
      </c>
      <c r="I59" s="139">
        <f>SUM(I48:I53)*+Assumptions!$C$28</f>
        <v>1787.5</v>
      </c>
      <c r="J59" s="139">
        <f>SUM(J48:J53)*+Assumptions!$C$28</f>
        <v>1787.5</v>
      </c>
      <c r="K59" s="139">
        <f>SUM(K48:K53)*+Assumptions!$C$28</f>
        <v>1787.5</v>
      </c>
      <c r="L59" s="139">
        <f>SUM(L48:L53)*+Assumptions!$C$28</f>
        <v>1787.5</v>
      </c>
      <c r="M59" s="139">
        <f>SUM(M48:M53)*+Assumptions!$C$28</f>
        <v>1787.5</v>
      </c>
      <c r="N59" s="25"/>
      <c r="O59" s="20">
        <f t="shared" si="41"/>
        <v>21450</v>
      </c>
      <c r="P59" s="26">
        <f t="shared" si="36"/>
        <v>1.9617924225911923E-2</v>
      </c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58" x14ac:dyDescent="0.2">
      <c r="A60" s="31" t="s">
        <v>21</v>
      </c>
      <c r="B60" s="147">
        <v>0</v>
      </c>
      <c r="C60" s="20">
        <f t="shared" ref="C60:M60" si="42">+B60</f>
        <v>0</v>
      </c>
      <c r="D60" s="20">
        <f t="shared" si="42"/>
        <v>0</v>
      </c>
      <c r="E60" s="20">
        <f t="shared" si="42"/>
        <v>0</v>
      </c>
      <c r="F60" s="20">
        <f t="shared" si="42"/>
        <v>0</v>
      </c>
      <c r="G60" s="20">
        <f t="shared" si="42"/>
        <v>0</v>
      </c>
      <c r="H60" s="20">
        <f t="shared" si="42"/>
        <v>0</v>
      </c>
      <c r="I60" s="20">
        <f t="shared" si="42"/>
        <v>0</v>
      </c>
      <c r="J60" s="20">
        <f t="shared" si="42"/>
        <v>0</v>
      </c>
      <c r="K60" s="20">
        <f t="shared" si="42"/>
        <v>0</v>
      </c>
      <c r="L60" s="20">
        <f t="shared" si="42"/>
        <v>0</v>
      </c>
      <c r="M60" s="20">
        <f t="shared" si="42"/>
        <v>0</v>
      </c>
      <c r="N60" s="16"/>
      <c r="O60" s="20">
        <f t="shared" si="41"/>
        <v>0</v>
      </c>
      <c r="P60" s="17">
        <f t="shared" si="36"/>
        <v>0</v>
      </c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58" x14ac:dyDescent="0.2">
      <c r="A61" s="31" t="s">
        <v>58</v>
      </c>
      <c r="B61" s="117">
        <f>+'Marketing Budget'!B25</f>
        <v>1020</v>
      </c>
      <c r="C61" s="117">
        <f>+'Marketing Budget'!C25</f>
        <v>20</v>
      </c>
      <c r="D61" s="117">
        <f>+'Marketing Budget'!D25</f>
        <v>520</v>
      </c>
      <c r="E61" s="117">
        <f>+'Marketing Budget'!E25</f>
        <v>1020</v>
      </c>
      <c r="F61" s="117">
        <f>+'Marketing Budget'!F25</f>
        <v>20</v>
      </c>
      <c r="G61" s="117">
        <f>+'Marketing Budget'!G25</f>
        <v>20</v>
      </c>
      <c r="H61" s="117">
        <f>+'Marketing Budget'!H25</f>
        <v>1020</v>
      </c>
      <c r="I61" s="117">
        <f>+'Marketing Budget'!I25</f>
        <v>20</v>
      </c>
      <c r="J61" s="117">
        <f>+'Marketing Budget'!J25</f>
        <v>20</v>
      </c>
      <c r="K61" s="117">
        <f>+'Marketing Budget'!K25</f>
        <v>20</v>
      </c>
      <c r="L61" s="117">
        <f>+'Marketing Budget'!L25</f>
        <v>20</v>
      </c>
      <c r="M61" s="117">
        <f>+'Marketing Budget'!M25</f>
        <v>20</v>
      </c>
      <c r="N61" s="16"/>
      <c r="O61" s="20">
        <f t="shared" si="41"/>
        <v>3740</v>
      </c>
      <c r="P61" s="17">
        <f t="shared" si="36"/>
        <v>3.4205611470820791E-3</v>
      </c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58" x14ac:dyDescent="0.2">
      <c r="A62" s="31" t="s">
        <v>50</v>
      </c>
      <c r="B62" s="147">
        <v>0</v>
      </c>
      <c r="C62" s="20">
        <f>+B62</f>
        <v>0</v>
      </c>
      <c r="D62" s="20">
        <f>+C62</f>
        <v>0</v>
      </c>
      <c r="E62" s="20">
        <f>+D62</f>
        <v>0</v>
      </c>
      <c r="F62" s="20">
        <f>+E62</f>
        <v>0</v>
      </c>
      <c r="G62" s="20">
        <f>+F62</f>
        <v>0</v>
      </c>
      <c r="H62" s="20">
        <f>+G62</f>
        <v>0</v>
      </c>
      <c r="I62" s="20">
        <f>+H62</f>
        <v>0</v>
      </c>
      <c r="J62" s="20">
        <f>+I62</f>
        <v>0</v>
      </c>
      <c r="K62" s="20">
        <f>+J62</f>
        <v>0</v>
      </c>
      <c r="L62" s="20">
        <f>+K62</f>
        <v>0</v>
      </c>
      <c r="M62" s="20">
        <f>+L62</f>
        <v>0</v>
      </c>
      <c r="N62" s="15"/>
      <c r="O62" s="20">
        <f xml:space="preserve"> SUM(B62:M62)</f>
        <v>0</v>
      </c>
      <c r="P62" s="17">
        <f>O62/$O$12</f>
        <v>0</v>
      </c>
      <c r="Q62" s="13"/>
    </row>
    <row r="63" spans="1:58" x14ac:dyDescent="0.2">
      <c r="A63" s="31" t="s">
        <v>13</v>
      </c>
      <c r="B63" s="147">
        <v>0</v>
      </c>
      <c r="C63" s="20">
        <f>+B63</f>
        <v>0</v>
      </c>
      <c r="D63" s="20">
        <f>+C63</f>
        <v>0</v>
      </c>
      <c r="E63" s="20">
        <f>+D63</f>
        <v>0</v>
      </c>
      <c r="F63" s="20">
        <f>+E63</f>
        <v>0</v>
      </c>
      <c r="G63" s="20">
        <f>+F63</f>
        <v>0</v>
      </c>
      <c r="H63" s="20">
        <f>+G63</f>
        <v>0</v>
      </c>
      <c r="I63" s="20">
        <f>+H63</f>
        <v>0</v>
      </c>
      <c r="J63" s="20">
        <f>+I63</f>
        <v>0</v>
      </c>
      <c r="K63" s="20">
        <f>+J63</f>
        <v>0</v>
      </c>
      <c r="L63" s="20">
        <f>+K63</f>
        <v>0</v>
      </c>
      <c r="M63" s="20">
        <f>+L63</f>
        <v>0</v>
      </c>
      <c r="N63" s="16"/>
      <c r="O63" s="20">
        <f xml:space="preserve"> SUM(B63:M63)</f>
        <v>0</v>
      </c>
      <c r="P63" s="17">
        <f>O63/$O$12</f>
        <v>0</v>
      </c>
      <c r="Q63" s="13"/>
    </row>
    <row r="64" spans="1:58" x14ac:dyDescent="0.2">
      <c r="A64" s="31" t="s">
        <v>14</v>
      </c>
      <c r="B64" s="147">
        <v>0</v>
      </c>
      <c r="C64" s="20">
        <f>+B64</f>
        <v>0</v>
      </c>
      <c r="D64" s="20">
        <f>+C64</f>
        <v>0</v>
      </c>
      <c r="E64" s="20">
        <f>+D64</f>
        <v>0</v>
      </c>
      <c r="F64" s="20">
        <f>+E64</f>
        <v>0</v>
      </c>
      <c r="G64" s="20">
        <f>+F64</f>
        <v>0</v>
      </c>
      <c r="H64" s="20">
        <f>+G64</f>
        <v>0</v>
      </c>
      <c r="I64" s="20">
        <f>+H64</f>
        <v>0</v>
      </c>
      <c r="J64" s="20">
        <f>+I64</f>
        <v>0</v>
      </c>
      <c r="K64" s="20">
        <f>+J64</f>
        <v>0</v>
      </c>
      <c r="L64" s="20">
        <f>+K64</f>
        <v>0</v>
      </c>
      <c r="M64" s="20">
        <f>+L64</f>
        <v>0</v>
      </c>
      <c r="N64" s="16"/>
      <c r="O64" s="20">
        <f xml:space="preserve"> SUM(B64:M64)</f>
        <v>0</v>
      </c>
      <c r="P64" s="17">
        <f>O64/$O$12</f>
        <v>0</v>
      </c>
      <c r="Q64" s="13"/>
    </row>
    <row r="65" spans="1:17" x14ac:dyDescent="0.2">
      <c r="A65" s="31" t="s">
        <v>68</v>
      </c>
      <c r="B65" s="147">
        <v>0</v>
      </c>
      <c r="C65" s="20">
        <f>+B65</f>
        <v>0</v>
      </c>
      <c r="D65" s="20">
        <f>+C65</f>
        <v>0</v>
      </c>
      <c r="E65" s="20">
        <f>+D65</f>
        <v>0</v>
      </c>
      <c r="F65" s="20">
        <f>+E65</f>
        <v>0</v>
      </c>
      <c r="G65" s="20">
        <f>+F65</f>
        <v>0</v>
      </c>
      <c r="H65" s="20">
        <f>+G65</f>
        <v>0</v>
      </c>
      <c r="I65" s="20">
        <f>+H65</f>
        <v>0</v>
      </c>
      <c r="J65" s="20">
        <f>+I65</f>
        <v>0</v>
      </c>
      <c r="K65" s="20">
        <f>+J65</f>
        <v>0</v>
      </c>
      <c r="L65" s="20">
        <f>+K65</f>
        <v>0</v>
      </c>
      <c r="M65" s="20">
        <f>+L65</f>
        <v>0</v>
      </c>
      <c r="N65" s="25"/>
      <c r="O65" s="20">
        <f xml:space="preserve"> SUM(B65:M65)</f>
        <v>0</v>
      </c>
      <c r="P65" s="17">
        <f>O65/$O$12</f>
        <v>0</v>
      </c>
    </row>
    <row r="66" spans="1:17" x14ac:dyDescent="0.2">
      <c r="A66" s="32" t="s">
        <v>111</v>
      </c>
      <c r="B66" s="147">
        <v>0</v>
      </c>
      <c r="C66" s="20">
        <f>+B66</f>
        <v>0</v>
      </c>
      <c r="D66" s="20">
        <f>+C66</f>
        <v>0</v>
      </c>
      <c r="E66" s="20">
        <f>+D66</f>
        <v>0</v>
      </c>
      <c r="F66" s="20">
        <f>+E66</f>
        <v>0</v>
      </c>
      <c r="G66" s="20">
        <f>+F66</f>
        <v>0</v>
      </c>
      <c r="H66" s="20">
        <f>+G66</f>
        <v>0</v>
      </c>
      <c r="I66" s="20">
        <f>+H66</f>
        <v>0</v>
      </c>
      <c r="J66" s="20">
        <f>+I66</f>
        <v>0</v>
      </c>
      <c r="K66" s="20">
        <f>+J66</f>
        <v>0</v>
      </c>
      <c r="L66" s="20">
        <f>+K66</f>
        <v>0</v>
      </c>
      <c r="M66" s="20">
        <f>+L66</f>
        <v>0</v>
      </c>
      <c r="N66" s="25"/>
      <c r="O66" s="20">
        <f xml:space="preserve"> SUM(B66:M66)</f>
        <v>0</v>
      </c>
      <c r="P66" s="17">
        <f>O66/$O$12</f>
        <v>0</v>
      </c>
    </row>
    <row r="67" spans="1:17" x14ac:dyDescent="0.2">
      <c r="A67" s="31" t="s">
        <v>22</v>
      </c>
      <c r="B67" s="147">
        <v>0</v>
      </c>
      <c r="C67" s="20">
        <f>+B67</f>
        <v>0</v>
      </c>
      <c r="D67" s="20">
        <f>+C67</f>
        <v>0</v>
      </c>
      <c r="E67" s="20">
        <f>+D67</f>
        <v>0</v>
      </c>
      <c r="F67" s="20">
        <f>+E67</f>
        <v>0</v>
      </c>
      <c r="G67" s="20">
        <f>+F67</f>
        <v>0</v>
      </c>
      <c r="H67" s="20">
        <f>+G67</f>
        <v>0</v>
      </c>
      <c r="I67" s="20">
        <f>+H67</f>
        <v>0</v>
      </c>
      <c r="J67" s="20">
        <f>+I67</f>
        <v>0</v>
      </c>
      <c r="K67" s="20">
        <f>+J67</f>
        <v>0</v>
      </c>
      <c r="L67" s="20">
        <f>+K67</f>
        <v>0</v>
      </c>
      <c r="M67" s="20">
        <f>+L67</f>
        <v>0</v>
      </c>
      <c r="N67" s="16"/>
      <c r="O67" s="20">
        <f xml:space="preserve"> SUM(B67:M67)</f>
        <v>0</v>
      </c>
      <c r="P67" s="17">
        <f>O67/$O$12</f>
        <v>0</v>
      </c>
    </row>
    <row r="68" spans="1:17" x14ac:dyDescent="0.2">
      <c r="A68" s="31" t="s">
        <v>27</v>
      </c>
      <c r="B68" s="147">
        <v>0</v>
      </c>
      <c r="C68" s="20">
        <f>+B68</f>
        <v>0</v>
      </c>
      <c r="D68" s="20">
        <f>+C68</f>
        <v>0</v>
      </c>
      <c r="E68" s="20">
        <f>+D68</f>
        <v>0</v>
      </c>
      <c r="F68" s="20">
        <f>+E68</f>
        <v>0</v>
      </c>
      <c r="G68" s="20">
        <f>+F68</f>
        <v>0</v>
      </c>
      <c r="H68" s="20">
        <f>+G68</f>
        <v>0</v>
      </c>
      <c r="I68" s="20">
        <f>+H68</f>
        <v>0</v>
      </c>
      <c r="J68" s="20">
        <f>+I68</f>
        <v>0</v>
      </c>
      <c r="K68" s="20">
        <f>+J68</f>
        <v>0</v>
      </c>
      <c r="L68" s="20">
        <f>+K68</f>
        <v>0</v>
      </c>
      <c r="M68" s="20">
        <f>+L68</f>
        <v>0</v>
      </c>
      <c r="N68" s="16"/>
      <c r="O68" s="20">
        <f xml:space="preserve"> SUM(B68:M68)</f>
        <v>0</v>
      </c>
      <c r="P68" s="17">
        <f>O68/$O$12</f>
        <v>0</v>
      </c>
    </row>
    <row r="69" spans="1:17" x14ac:dyDescent="0.2">
      <c r="A69" s="31" t="s">
        <v>17</v>
      </c>
      <c r="B69" s="147">
        <v>0</v>
      </c>
      <c r="C69" s="20">
        <f>+B69</f>
        <v>0</v>
      </c>
      <c r="D69" s="20">
        <f>+C69</f>
        <v>0</v>
      </c>
      <c r="E69" s="20">
        <f>+D69</f>
        <v>0</v>
      </c>
      <c r="F69" s="20">
        <f>+E69</f>
        <v>0</v>
      </c>
      <c r="G69" s="20">
        <f>+F69</f>
        <v>0</v>
      </c>
      <c r="H69" s="20">
        <f>+G69</f>
        <v>0</v>
      </c>
      <c r="I69" s="20">
        <f>+H69</f>
        <v>0</v>
      </c>
      <c r="J69" s="20">
        <f>+I69</f>
        <v>0</v>
      </c>
      <c r="K69" s="20">
        <f>+J69</f>
        <v>0</v>
      </c>
      <c r="L69" s="20">
        <f>+K69</f>
        <v>0</v>
      </c>
      <c r="M69" s="20">
        <f>+L69</f>
        <v>0</v>
      </c>
      <c r="N69" s="15"/>
      <c r="O69" s="20">
        <f xml:space="preserve"> SUM(B69:M69)</f>
        <v>0</v>
      </c>
      <c r="P69" s="17">
        <f>O69/$O$12</f>
        <v>0</v>
      </c>
      <c r="Q69" s="13"/>
    </row>
    <row r="70" spans="1:17" x14ac:dyDescent="0.2">
      <c r="A70" s="31" t="s">
        <v>55</v>
      </c>
      <c r="B70" s="147">
        <v>0</v>
      </c>
      <c r="C70" s="20">
        <f>+B70</f>
        <v>0</v>
      </c>
      <c r="D70" s="20">
        <f>+C70</f>
        <v>0</v>
      </c>
      <c r="E70" s="20">
        <f>+D70</f>
        <v>0</v>
      </c>
      <c r="F70" s="20">
        <f>+E70</f>
        <v>0</v>
      </c>
      <c r="G70" s="20">
        <f>+F70</f>
        <v>0</v>
      </c>
      <c r="H70" s="20">
        <f>+G70</f>
        <v>0</v>
      </c>
      <c r="I70" s="20">
        <f>+H70</f>
        <v>0</v>
      </c>
      <c r="J70" s="20">
        <f>+I70</f>
        <v>0</v>
      </c>
      <c r="K70" s="20">
        <f>+J70</f>
        <v>0</v>
      </c>
      <c r="L70" s="20">
        <f>+K70</f>
        <v>0</v>
      </c>
      <c r="M70" s="20">
        <f>+L70</f>
        <v>0</v>
      </c>
      <c r="N70" s="16"/>
      <c r="O70" s="20">
        <f xml:space="preserve"> SUM(B70:M70)</f>
        <v>0</v>
      </c>
      <c r="P70" s="17">
        <f>O70/$O$12</f>
        <v>0</v>
      </c>
    </row>
    <row r="71" spans="1:17" x14ac:dyDescent="0.2">
      <c r="A71" s="31" t="s">
        <v>18</v>
      </c>
      <c r="B71" s="147">
        <v>0</v>
      </c>
      <c r="C71" s="20">
        <f>+B71</f>
        <v>0</v>
      </c>
      <c r="D71" s="20">
        <f>+C71</f>
        <v>0</v>
      </c>
      <c r="E71" s="20">
        <f>+D71</f>
        <v>0</v>
      </c>
      <c r="F71" s="20">
        <f>+E71</f>
        <v>0</v>
      </c>
      <c r="G71" s="20">
        <f>+F71</f>
        <v>0</v>
      </c>
      <c r="H71" s="20">
        <f>+G71</f>
        <v>0</v>
      </c>
      <c r="I71" s="20">
        <f>+H71</f>
        <v>0</v>
      </c>
      <c r="J71" s="20">
        <f>+I71</f>
        <v>0</v>
      </c>
      <c r="K71" s="20">
        <f>+J71</f>
        <v>0</v>
      </c>
      <c r="L71" s="20">
        <f>+K71</f>
        <v>0</v>
      </c>
      <c r="M71" s="20">
        <f>+L71</f>
        <v>0</v>
      </c>
      <c r="N71" s="16"/>
      <c r="O71" s="20">
        <f xml:space="preserve"> SUM(B71:M71)</f>
        <v>0</v>
      </c>
      <c r="P71" s="17">
        <f>O71/$O$12</f>
        <v>0</v>
      </c>
    </row>
    <row r="72" spans="1:17" x14ac:dyDescent="0.2">
      <c r="A72" s="31" t="s">
        <v>57</v>
      </c>
      <c r="B72" s="147">
        <v>0</v>
      </c>
      <c r="C72" s="20">
        <f>+B72</f>
        <v>0</v>
      </c>
      <c r="D72" s="20">
        <f>+C72</f>
        <v>0</v>
      </c>
      <c r="E72" s="20">
        <f>+D72</f>
        <v>0</v>
      </c>
      <c r="F72" s="20">
        <f>+E72</f>
        <v>0</v>
      </c>
      <c r="G72" s="20">
        <f>+F72</f>
        <v>0</v>
      </c>
      <c r="H72" s="20">
        <f>+G72</f>
        <v>0</v>
      </c>
      <c r="I72" s="20">
        <f>+H72</f>
        <v>0</v>
      </c>
      <c r="J72" s="20">
        <f>+I72</f>
        <v>0</v>
      </c>
      <c r="K72" s="20">
        <f>+J72</f>
        <v>0</v>
      </c>
      <c r="L72" s="20">
        <f>+K72</f>
        <v>0</v>
      </c>
      <c r="M72" s="20">
        <f>+L72</f>
        <v>0</v>
      </c>
      <c r="N72" s="16"/>
      <c r="O72" s="20">
        <f xml:space="preserve"> SUM(B72:M72)</f>
        <v>0</v>
      </c>
      <c r="P72" s="17">
        <f>O72/$O$12</f>
        <v>0</v>
      </c>
    </row>
    <row r="73" spans="1:17" x14ac:dyDescent="0.2">
      <c r="A73" s="31" t="s">
        <v>109</v>
      </c>
      <c r="B73" s="147">
        <v>0</v>
      </c>
      <c r="C73" s="20">
        <f>+B73</f>
        <v>0</v>
      </c>
      <c r="D73" s="20">
        <f>+C73</f>
        <v>0</v>
      </c>
      <c r="E73" s="20">
        <f>+D73</f>
        <v>0</v>
      </c>
      <c r="F73" s="20">
        <f>+E73</f>
        <v>0</v>
      </c>
      <c r="G73" s="20">
        <f>+F73</f>
        <v>0</v>
      </c>
      <c r="H73" s="20">
        <f>+G73</f>
        <v>0</v>
      </c>
      <c r="I73" s="20">
        <f>+H73</f>
        <v>0</v>
      </c>
      <c r="J73" s="20">
        <f>+I73</f>
        <v>0</v>
      </c>
      <c r="K73" s="20">
        <f>+J73</f>
        <v>0</v>
      </c>
      <c r="L73" s="20">
        <f>+K73</f>
        <v>0</v>
      </c>
      <c r="M73" s="20">
        <f>+L73</f>
        <v>0</v>
      </c>
      <c r="N73" s="16"/>
      <c r="O73" s="20">
        <f xml:space="preserve"> SUM(B73:M73)</f>
        <v>0</v>
      </c>
      <c r="P73" s="17">
        <f>O73/$O$12</f>
        <v>0</v>
      </c>
    </row>
    <row r="74" spans="1:17" x14ac:dyDescent="0.2">
      <c r="A74" s="31" t="s">
        <v>56</v>
      </c>
      <c r="B74" s="147">
        <v>0</v>
      </c>
      <c r="C74" s="20">
        <f>+B74</f>
        <v>0</v>
      </c>
      <c r="D74" s="20">
        <f>+C74</f>
        <v>0</v>
      </c>
      <c r="E74" s="20">
        <f>+D74</f>
        <v>0</v>
      </c>
      <c r="F74" s="20">
        <f>+E74</f>
        <v>0</v>
      </c>
      <c r="G74" s="20">
        <f>+F74</f>
        <v>0</v>
      </c>
      <c r="H74" s="20">
        <f>+G74</f>
        <v>0</v>
      </c>
      <c r="I74" s="20">
        <f>+H74</f>
        <v>0</v>
      </c>
      <c r="J74" s="20">
        <f>+I74</f>
        <v>0</v>
      </c>
      <c r="K74" s="20">
        <f>+J74</f>
        <v>0</v>
      </c>
      <c r="L74" s="20">
        <f>+K74</f>
        <v>0</v>
      </c>
      <c r="M74" s="20">
        <f>+L74</f>
        <v>0</v>
      </c>
      <c r="N74" s="16"/>
      <c r="O74" s="20">
        <f xml:space="preserve"> SUM(B74:M74)</f>
        <v>0</v>
      </c>
      <c r="P74" s="17">
        <f>O74/$O$12</f>
        <v>0</v>
      </c>
    </row>
    <row r="75" spans="1:17" x14ac:dyDescent="0.2">
      <c r="A75" s="31" t="s">
        <v>19</v>
      </c>
      <c r="B75" s="147">
        <v>0</v>
      </c>
      <c r="C75" s="20">
        <f>+B75</f>
        <v>0</v>
      </c>
      <c r="D75" s="20">
        <f>+C75</f>
        <v>0</v>
      </c>
      <c r="E75" s="20">
        <f>+D75</f>
        <v>0</v>
      </c>
      <c r="F75" s="20">
        <f>+E75</f>
        <v>0</v>
      </c>
      <c r="G75" s="20">
        <f>+F75</f>
        <v>0</v>
      </c>
      <c r="H75" s="20">
        <f>+G75</f>
        <v>0</v>
      </c>
      <c r="I75" s="20">
        <f>+H75</f>
        <v>0</v>
      </c>
      <c r="J75" s="20">
        <f>+I75</f>
        <v>0</v>
      </c>
      <c r="K75" s="20">
        <f>+J75</f>
        <v>0</v>
      </c>
      <c r="L75" s="20">
        <f>+K75</f>
        <v>0</v>
      </c>
      <c r="M75" s="20">
        <f>+L75</f>
        <v>0</v>
      </c>
      <c r="N75" s="16"/>
      <c r="O75" s="20">
        <f xml:space="preserve"> SUM(B75:M75)</f>
        <v>0</v>
      </c>
      <c r="P75" s="17">
        <f>O75/$O$12</f>
        <v>0</v>
      </c>
    </row>
    <row r="76" spans="1:17" x14ac:dyDescent="0.2">
      <c r="A76" s="115" t="s">
        <v>185</v>
      </c>
      <c r="B76" s="147">
        <v>0</v>
      </c>
      <c r="C76" s="20">
        <f>+B76</f>
        <v>0</v>
      </c>
      <c r="D76" s="20">
        <f>+C76</f>
        <v>0</v>
      </c>
      <c r="E76" s="20">
        <f>+D76</f>
        <v>0</v>
      </c>
      <c r="F76" s="20">
        <f>+E76</f>
        <v>0</v>
      </c>
      <c r="G76" s="20">
        <f>+F76</f>
        <v>0</v>
      </c>
      <c r="H76" s="20">
        <f>+G76</f>
        <v>0</v>
      </c>
      <c r="I76" s="20">
        <f>+H76</f>
        <v>0</v>
      </c>
      <c r="J76" s="20">
        <f>+I76</f>
        <v>0</v>
      </c>
      <c r="K76" s="20">
        <f>+J76</f>
        <v>0</v>
      </c>
      <c r="L76" s="20">
        <f>+K76</f>
        <v>0</v>
      </c>
      <c r="M76" s="20">
        <f>+L76</f>
        <v>0</v>
      </c>
      <c r="N76" s="25"/>
      <c r="O76" s="20">
        <f xml:space="preserve"> SUM(B76:M76)</f>
        <v>0</v>
      </c>
      <c r="P76" s="17">
        <f>O76/$O$12</f>
        <v>0</v>
      </c>
    </row>
    <row r="77" spans="1:17" x14ac:dyDescent="0.2">
      <c r="A77" s="31" t="s">
        <v>48</v>
      </c>
      <c r="B77" s="147">
        <v>0</v>
      </c>
      <c r="C77" s="20">
        <f>+B77</f>
        <v>0</v>
      </c>
      <c r="D77" s="20">
        <f>+C77</f>
        <v>0</v>
      </c>
      <c r="E77" s="20">
        <f>+D77</f>
        <v>0</v>
      </c>
      <c r="F77" s="20">
        <f>+E77</f>
        <v>0</v>
      </c>
      <c r="G77" s="20">
        <f>+F77</f>
        <v>0</v>
      </c>
      <c r="H77" s="20">
        <f>+G77</f>
        <v>0</v>
      </c>
      <c r="I77" s="20">
        <f>+H77</f>
        <v>0</v>
      </c>
      <c r="J77" s="20">
        <f>+I77</f>
        <v>0</v>
      </c>
      <c r="K77" s="20">
        <f>+J77</f>
        <v>0</v>
      </c>
      <c r="L77" s="20">
        <f>+K77</f>
        <v>0</v>
      </c>
      <c r="M77" s="20">
        <f>+L77</f>
        <v>0</v>
      </c>
      <c r="N77" s="16"/>
      <c r="O77" s="20">
        <f xml:space="preserve"> SUM(B77:M77)</f>
        <v>0</v>
      </c>
      <c r="P77" s="17">
        <f>O77/$O$12</f>
        <v>0</v>
      </c>
    </row>
    <row r="78" spans="1:17" x14ac:dyDescent="0.2">
      <c r="A78" s="31" t="s">
        <v>20</v>
      </c>
      <c r="B78" s="147">
        <v>0</v>
      </c>
      <c r="C78" s="20">
        <f>+B78</f>
        <v>0</v>
      </c>
      <c r="D78" s="20">
        <f>+C78</f>
        <v>0</v>
      </c>
      <c r="E78" s="20">
        <f>+D78</f>
        <v>0</v>
      </c>
      <c r="F78" s="20">
        <f>+E78</f>
        <v>0</v>
      </c>
      <c r="G78" s="20">
        <f>+F78</f>
        <v>0</v>
      </c>
      <c r="H78" s="20">
        <f>+G78</f>
        <v>0</v>
      </c>
      <c r="I78" s="20">
        <f>+H78</f>
        <v>0</v>
      </c>
      <c r="J78" s="20">
        <f>+I78</f>
        <v>0</v>
      </c>
      <c r="K78" s="20">
        <f>+J78</f>
        <v>0</v>
      </c>
      <c r="L78" s="20">
        <f>+K78</f>
        <v>0</v>
      </c>
      <c r="M78" s="20">
        <f>+L78</f>
        <v>0</v>
      </c>
      <c r="N78" s="16"/>
      <c r="O78" s="20">
        <f xml:space="preserve"> SUM(B78:M78)</f>
        <v>0</v>
      </c>
      <c r="P78" s="17">
        <f>O78/$O$12</f>
        <v>0</v>
      </c>
    </row>
    <row r="79" spans="1:17" x14ac:dyDescent="0.2">
      <c r="A79" s="31" t="s">
        <v>45</v>
      </c>
      <c r="B79" s="147">
        <v>0</v>
      </c>
      <c r="C79" s="20">
        <f>+B79</f>
        <v>0</v>
      </c>
      <c r="D79" s="20">
        <f>+C79</f>
        <v>0</v>
      </c>
      <c r="E79" s="20">
        <f>+D79</f>
        <v>0</v>
      </c>
      <c r="F79" s="20">
        <f>+E79</f>
        <v>0</v>
      </c>
      <c r="G79" s="20">
        <f>+F79</f>
        <v>0</v>
      </c>
      <c r="H79" s="20">
        <f>+G79</f>
        <v>0</v>
      </c>
      <c r="I79" s="20">
        <f>+H79</f>
        <v>0</v>
      </c>
      <c r="J79" s="20">
        <f>+I79</f>
        <v>0</v>
      </c>
      <c r="K79" s="20">
        <f>+J79</f>
        <v>0</v>
      </c>
      <c r="L79" s="20">
        <f>+K79</f>
        <v>0</v>
      </c>
      <c r="M79" s="20">
        <f>+L79</f>
        <v>0</v>
      </c>
      <c r="N79" s="16"/>
      <c r="O79" s="20">
        <f xml:space="preserve"> SUM(B79:M79)</f>
        <v>0</v>
      </c>
      <c r="P79" s="17">
        <f>O79/$O$12</f>
        <v>0</v>
      </c>
    </row>
    <row r="80" spans="1:17" x14ac:dyDescent="0.2">
      <c r="A80" s="31" t="s">
        <v>38</v>
      </c>
      <c r="B80" s="147">
        <v>0</v>
      </c>
      <c r="C80" s="20">
        <f>+B80</f>
        <v>0</v>
      </c>
      <c r="D80" s="20">
        <f>+C80</f>
        <v>0</v>
      </c>
      <c r="E80" s="20">
        <f>+D80</f>
        <v>0</v>
      </c>
      <c r="F80" s="20">
        <f>+E80</f>
        <v>0</v>
      </c>
      <c r="G80" s="20">
        <f>+F80</f>
        <v>0</v>
      </c>
      <c r="H80" s="20">
        <f>+G80</f>
        <v>0</v>
      </c>
      <c r="I80" s="20">
        <f>+H80</f>
        <v>0</v>
      </c>
      <c r="J80" s="20">
        <f>+I80</f>
        <v>0</v>
      </c>
      <c r="K80" s="20">
        <f>+J80</f>
        <v>0</v>
      </c>
      <c r="L80" s="20">
        <f>+K80</f>
        <v>0</v>
      </c>
      <c r="M80" s="20">
        <f>+L80</f>
        <v>0</v>
      </c>
      <c r="N80" s="16"/>
      <c r="O80" s="20">
        <f xml:space="preserve"> SUM(B80:M80)</f>
        <v>0</v>
      </c>
      <c r="P80" s="17">
        <f>O80/$O$12</f>
        <v>0</v>
      </c>
    </row>
    <row r="81" spans="1:17" x14ac:dyDescent="0.2">
      <c r="A81" s="31" t="s">
        <v>23</v>
      </c>
      <c r="B81" s="147">
        <v>0</v>
      </c>
      <c r="C81" s="20">
        <f>+B81</f>
        <v>0</v>
      </c>
      <c r="D81" s="20">
        <f>+C81</f>
        <v>0</v>
      </c>
      <c r="E81" s="20">
        <f>+D81</f>
        <v>0</v>
      </c>
      <c r="F81" s="20">
        <f>+E81</f>
        <v>0</v>
      </c>
      <c r="G81" s="20">
        <f>+F81</f>
        <v>0</v>
      </c>
      <c r="H81" s="20">
        <f>+G81</f>
        <v>0</v>
      </c>
      <c r="I81" s="20">
        <f>+H81</f>
        <v>0</v>
      </c>
      <c r="J81" s="20">
        <f>+I81</f>
        <v>0</v>
      </c>
      <c r="K81" s="20">
        <f>+J81</f>
        <v>0</v>
      </c>
      <c r="L81" s="20">
        <f>+K81</f>
        <v>0</v>
      </c>
      <c r="M81" s="20">
        <f>+L81</f>
        <v>0</v>
      </c>
      <c r="N81" s="16"/>
      <c r="O81" s="20">
        <f xml:space="preserve"> SUM(B81:M81)</f>
        <v>0</v>
      </c>
      <c r="P81" s="17">
        <f>O81/$O$12</f>
        <v>0</v>
      </c>
    </row>
    <row r="82" spans="1:17" x14ac:dyDescent="0.2">
      <c r="A82" s="31" t="s">
        <v>16</v>
      </c>
      <c r="B82" s="147">
        <v>0</v>
      </c>
      <c r="C82" s="20">
        <f>+B82</f>
        <v>0</v>
      </c>
      <c r="D82" s="20">
        <f>+C82</f>
        <v>0</v>
      </c>
      <c r="E82" s="20">
        <f>+D82</f>
        <v>0</v>
      </c>
      <c r="F82" s="20">
        <f>+E82</f>
        <v>0</v>
      </c>
      <c r="G82" s="20">
        <f>+F82</f>
        <v>0</v>
      </c>
      <c r="H82" s="20">
        <f>+G82</f>
        <v>0</v>
      </c>
      <c r="I82" s="20">
        <f>+H82</f>
        <v>0</v>
      </c>
      <c r="J82" s="20">
        <f>+I82</f>
        <v>0</v>
      </c>
      <c r="K82" s="20">
        <f>+J82</f>
        <v>0</v>
      </c>
      <c r="L82" s="20">
        <f>+K82</f>
        <v>0</v>
      </c>
      <c r="M82" s="20">
        <f>+L82</f>
        <v>0</v>
      </c>
      <c r="N82" s="16"/>
      <c r="O82" s="20">
        <f xml:space="preserve"> SUM(B82:M82)</f>
        <v>0</v>
      </c>
      <c r="P82" s="17">
        <f>O82/$O$12</f>
        <v>0</v>
      </c>
    </row>
    <row r="83" spans="1:17" x14ac:dyDescent="0.2">
      <c r="A83" s="31" t="s">
        <v>25</v>
      </c>
      <c r="B83" s="147">
        <v>0</v>
      </c>
      <c r="C83" s="20">
        <f>+B83</f>
        <v>0</v>
      </c>
      <c r="D83" s="20">
        <f>+C83</f>
        <v>0</v>
      </c>
      <c r="E83" s="20">
        <f>+D83</f>
        <v>0</v>
      </c>
      <c r="F83" s="20">
        <f>+E83</f>
        <v>0</v>
      </c>
      <c r="G83" s="20">
        <f>+F83</f>
        <v>0</v>
      </c>
      <c r="H83" s="20">
        <f>+G83</f>
        <v>0</v>
      </c>
      <c r="I83" s="20">
        <f>+H83</f>
        <v>0</v>
      </c>
      <c r="J83" s="20">
        <f>+I83</f>
        <v>0</v>
      </c>
      <c r="K83" s="20">
        <f>+J83</f>
        <v>0</v>
      </c>
      <c r="L83" s="20">
        <f>+K83</f>
        <v>0</v>
      </c>
      <c r="M83" s="20">
        <f>+L83</f>
        <v>0</v>
      </c>
      <c r="N83" s="16"/>
      <c r="O83" s="20">
        <f xml:space="preserve"> SUM(B83:M83)</f>
        <v>0</v>
      </c>
      <c r="P83" s="17">
        <f>O83/$O$12</f>
        <v>0</v>
      </c>
      <c r="Q83" s="13"/>
    </row>
    <row r="84" spans="1:17" x14ac:dyDescent="0.2">
      <c r="A84" s="31" t="s">
        <v>24</v>
      </c>
      <c r="B84" s="147">
        <v>0</v>
      </c>
      <c r="C84" s="20">
        <f>+B84</f>
        <v>0</v>
      </c>
      <c r="D84" s="20">
        <f>+C84</f>
        <v>0</v>
      </c>
      <c r="E84" s="20">
        <f>+D84</f>
        <v>0</v>
      </c>
      <c r="F84" s="20">
        <f>+E84</f>
        <v>0</v>
      </c>
      <c r="G84" s="20">
        <f>+F84</f>
        <v>0</v>
      </c>
      <c r="H84" s="20">
        <f>+G84</f>
        <v>0</v>
      </c>
      <c r="I84" s="20">
        <f>+H84</f>
        <v>0</v>
      </c>
      <c r="J84" s="20">
        <f>+I84</f>
        <v>0</v>
      </c>
      <c r="K84" s="20">
        <f>+J84</f>
        <v>0</v>
      </c>
      <c r="L84" s="20">
        <f>+K84</f>
        <v>0</v>
      </c>
      <c r="M84" s="20">
        <f>+L84</f>
        <v>0</v>
      </c>
      <c r="N84" s="16"/>
      <c r="O84" s="20">
        <f xml:space="preserve"> SUM(B84:M84)</f>
        <v>0</v>
      </c>
      <c r="P84" s="17">
        <f>O84/$O$12</f>
        <v>0</v>
      </c>
    </row>
    <row r="85" spans="1:17" x14ac:dyDescent="0.2">
      <c r="A85" s="31" t="s">
        <v>69</v>
      </c>
      <c r="B85" s="147">
        <v>0</v>
      </c>
      <c r="C85" s="20">
        <f>+B85</f>
        <v>0</v>
      </c>
      <c r="D85" s="20">
        <f>+C85</f>
        <v>0</v>
      </c>
      <c r="E85" s="20">
        <f>+D85</f>
        <v>0</v>
      </c>
      <c r="F85" s="20">
        <f>+E85</f>
        <v>0</v>
      </c>
      <c r="G85" s="20">
        <f>+F85</f>
        <v>0</v>
      </c>
      <c r="H85" s="20">
        <f>+G85</f>
        <v>0</v>
      </c>
      <c r="I85" s="20">
        <f>+H85</f>
        <v>0</v>
      </c>
      <c r="J85" s="20">
        <f>+I85</f>
        <v>0</v>
      </c>
      <c r="K85" s="20">
        <f>+J85</f>
        <v>0</v>
      </c>
      <c r="L85" s="20">
        <f>+K85</f>
        <v>0</v>
      </c>
      <c r="M85" s="20">
        <f>+L85</f>
        <v>0</v>
      </c>
      <c r="N85" s="16"/>
      <c r="O85" s="20">
        <f xml:space="preserve"> SUM(B85:M85)</f>
        <v>0</v>
      </c>
      <c r="P85" s="17">
        <f>O85/$O$12</f>
        <v>0</v>
      </c>
    </row>
    <row r="86" spans="1:17" x14ac:dyDescent="0.2">
      <c r="A86" s="115" t="s">
        <v>183</v>
      </c>
      <c r="B86" s="147">
        <v>0</v>
      </c>
      <c r="C86" s="20">
        <f>+B86</f>
        <v>0</v>
      </c>
      <c r="D86" s="20">
        <f>+C86</f>
        <v>0</v>
      </c>
      <c r="E86" s="20">
        <f>+D86</f>
        <v>0</v>
      </c>
      <c r="F86" s="20">
        <f>+E86</f>
        <v>0</v>
      </c>
      <c r="G86" s="20">
        <f>+F86</f>
        <v>0</v>
      </c>
      <c r="H86" s="20">
        <f>+G86</f>
        <v>0</v>
      </c>
      <c r="I86" s="20">
        <f>+H86</f>
        <v>0</v>
      </c>
      <c r="J86" s="20">
        <f>+I86</f>
        <v>0</v>
      </c>
      <c r="K86" s="20">
        <f>+J86</f>
        <v>0</v>
      </c>
      <c r="L86" s="20">
        <f>+K86</f>
        <v>0</v>
      </c>
      <c r="M86" s="20">
        <f>+L86</f>
        <v>0</v>
      </c>
      <c r="N86" s="16"/>
      <c r="O86" s="20">
        <f xml:space="preserve"> SUM(B86:M86)</f>
        <v>0</v>
      </c>
      <c r="P86" s="17">
        <f>O86/$O$12</f>
        <v>0</v>
      </c>
    </row>
    <row r="87" spans="1:17" x14ac:dyDescent="0.2">
      <c r="A87" s="31" t="s">
        <v>110</v>
      </c>
      <c r="B87" s="147">
        <v>0</v>
      </c>
      <c r="C87" s="20">
        <f>+B87</f>
        <v>0</v>
      </c>
      <c r="D87" s="20">
        <f>+C87</f>
        <v>0</v>
      </c>
      <c r="E87" s="20">
        <f>+D87</f>
        <v>0</v>
      </c>
      <c r="F87" s="20">
        <f>+E87</f>
        <v>0</v>
      </c>
      <c r="G87" s="20">
        <f>+F87</f>
        <v>0</v>
      </c>
      <c r="H87" s="20">
        <f>+G87</f>
        <v>0</v>
      </c>
      <c r="I87" s="20">
        <f>+H87</f>
        <v>0</v>
      </c>
      <c r="J87" s="20">
        <f>+I87</f>
        <v>0</v>
      </c>
      <c r="K87" s="20">
        <f>+J87</f>
        <v>0</v>
      </c>
      <c r="L87" s="20">
        <f>+K87</f>
        <v>0</v>
      </c>
      <c r="M87" s="20">
        <f>+L87</f>
        <v>0</v>
      </c>
      <c r="N87" s="16"/>
      <c r="O87" s="20">
        <f xml:space="preserve"> SUM(B87:M87)</f>
        <v>0</v>
      </c>
      <c r="P87" s="17">
        <f>O87/$O$12</f>
        <v>0</v>
      </c>
    </row>
    <row r="88" spans="1:17" x14ac:dyDescent="0.2">
      <c r="A88" s="115" t="s">
        <v>184</v>
      </c>
      <c r="B88" s="147">
        <v>0</v>
      </c>
      <c r="C88" s="20">
        <f>+B88</f>
        <v>0</v>
      </c>
      <c r="D88" s="20">
        <f>+C88</f>
        <v>0</v>
      </c>
      <c r="E88" s="20">
        <f>+D88</f>
        <v>0</v>
      </c>
      <c r="F88" s="20">
        <f>+E88</f>
        <v>0</v>
      </c>
      <c r="G88" s="20">
        <f>+F88</f>
        <v>0</v>
      </c>
      <c r="H88" s="20">
        <f>+G88</f>
        <v>0</v>
      </c>
      <c r="I88" s="20">
        <f>+H88</f>
        <v>0</v>
      </c>
      <c r="J88" s="20">
        <f>+I88</f>
        <v>0</v>
      </c>
      <c r="K88" s="20">
        <f>+J88</f>
        <v>0</v>
      </c>
      <c r="L88" s="20">
        <f>+K88</f>
        <v>0</v>
      </c>
      <c r="M88" s="20">
        <f>+L88</f>
        <v>0</v>
      </c>
      <c r="N88" s="25"/>
      <c r="O88" s="20">
        <f xml:space="preserve"> SUM(B88:M88)</f>
        <v>0</v>
      </c>
      <c r="P88" s="17">
        <f>O88/$O$12</f>
        <v>0</v>
      </c>
    </row>
    <row r="89" spans="1:17" x14ac:dyDescent="0.2">
      <c r="A89" s="1" t="s">
        <v>28</v>
      </c>
      <c r="B89" s="147">
        <v>0</v>
      </c>
      <c r="C89" s="20">
        <f>+B89</f>
        <v>0</v>
      </c>
      <c r="D89" s="20">
        <f>+C89</f>
        <v>0</v>
      </c>
      <c r="E89" s="20">
        <f>+D89</f>
        <v>0</v>
      </c>
      <c r="F89" s="20">
        <f>+E89</f>
        <v>0</v>
      </c>
      <c r="G89" s="20">
        <f>+F89</f>
        <v>0</v>
      </c>
      <c r="H89" s="20">
        <f>+G89</f>
        <v>0</v>
      </c>
      <c r="I89" s="20">
        <f>+H89</f>
        <v>0</v>
      </c>
      <c r="J89" s="20">
        <f>+I89</f>
        <v>0</v>
      </c>
      <c r="K89" s="20">
        <f>+J89</f>
        <v>0</v>
      </c>
      <c r="L89" s="20">
        <f>+K89</f>
        <v>0</v>
      </c>
      <c r="M89" s="20">
        <f>+L89</f>
        <v>0</v>
      </c>
      <c r="N89" s="18"/>
      <c r="O89" s="20">
        <f xml:space="preserve"> SUM(B89:M89)</f>
        <v>0</v>
      </c>
      <c r="P89" s="17">
        <f>O89/$O$12</f>
        <v>0</v>
      </c>
    </row>
    <row r="90" spans="1:17" ht="13.5" thickBot="1" x14ac:dyDescent="0.25">
      <c r="A90" s="42" t="s">
        <v>49</v>
      </c>
      <c r="B90" s="68">
        <f t="shared" ref="B90:M90" si="43">SUM(B48:B89)</f>
        <v>19136.666666666664</v>
      </c>
      <c r="C90" s="68">
        <f t="shared" si="43"/>
        <v>18136.666666666664</v>
      </c>
      <c r="D90" s="68">
        <f t="shared" si="43"/>
        <v>18636.666666666664</v>
      </c>
      <c r="E90" s="68">
        <f t="shared" si="43"/>
        <v>19136.666666666664</v>
      </c>
      <c r="F90" s="68">
        <f t="shared" si="43"/>
        <v>18136.666666666664</v>
      </c>
      <c r="G90" s="68">
        <f t="shared" si="43"/>
        <v>18136.666666666664</v>
      </c>
      <c r="H90" s="68">
        <f t="shared" si="43"/>
        <v>19136.666666666664</v>
      </c>
      <c r="I90" s="68">
        <f t="shared" si="43"/>
        <v>18136.666666666664</v>
      </c>
      <c r="J90" s="68">
        <f t="shared" si="43"/>
        <v>18136.666666666664</v>
      </c>
      <c r="K90" s="68">
        <f t="shared" si="43"/>
        <v>18136.666666666664</v>
      </c>
      <c r="L90" s="68">
        <f t="shared" si="43"/>
        <v>18136.666666666664</v>
      </c>
      <c r="M90" s="68">
        <f t="shared" si="43"/>
        <v>18136.666666666664</v>
      </c>
      <c r="N90" s="69"/>
      <c r="O90" s="68">
        <f>SUM(O48:O89)</f>
        <v>221140</v>
      </c>
      <c r="P90" s="17">
        <f t="shared" si="36"/>
        <v>0.20225211017800293</v>
      </c>
    </row>
    <row r="91" spans="1:17" ht="13.5" thickTop="1" x14ac:dyDescent="0.2">
      <c r="A91" s="13"/>
      <c r="B91" s="16"/>
      <c r="C91" s="16"/>
      <c r="D91" s="16"/>
      <c r="E91" s="16"/>
      <c r="F91" s="16"/>
      <c r="G91" s="16"/>
      <c r="H91" s="25"/>
      <c r="I91" s="16"/>
      <c r="J91" s="16"/>
      <c r="K91" s="16"/>
      <c r="L91" s="16"/>
      <c r="M91" s="16"/>
      <c r="N91" s="15"/>
      <c r="O91" s="15"/>
      <c r="P91" s="17"/>
    </row>
    <row r="92" spans="1:17" ht="13.5" thickBot="1" x14ac:dyDescent="0.25">
      <c r="A92" s="43" t="s">
        <v>29</v>
      </c>
      <c r="B92" s="10">
        <f t="shared" ref="B92:M92" si="44">B25-(B45+B90)</f>
        <v>11204.144609338437</v>
      </c>
      <c r="C92" s="10">
        <f t="shared" si="44"/>
        <v>10554.142396431263</v>
      </c>
      <c r="D92" s="10">
        <f t="shared" si="44"/>
        <v>15004.149035152739</v>
      </c>
      <c r="E92" s="10">
        <f t="shared" si="44"/>
        <v>19041.655120647381</v>
      </c>
      <c r="F92" s="10">
        <f t="shared" si="44"/>
        <v>32829.172270677809</v>
      </c>
      <c r="G92" s="10">
        <f t="shared" si="44"/>
        <v>34539.8969524231</v>
      </c>
      <c r="H92" s="10">
        <f t="shared" si="44"/>
        <v>28589.890313701682</v>
      </c>
      <c r="I92" s="10">
        <f t="shared" si="44"/>
        <v>37014.900271783808</v>
      </c>
      <c r="J92" s="10">
        <f t="shared" si="44"/>
        <v>27879.165631956355</v>
      </c>
      <c r="K92" s="10">
        <f t="shared" si="44"/>
        <v>32829.172270677809</v>
      </c>
      <c r="L92" s="10">
        <f t="shared" si="44"/>
        <v>13854.146822245573</v>
      </c>
      <c r="M92" s="10">
        <f t="shared" si="44"/>
        <v>7254.1379706169682</v>
      </c>
      <c r="N92" s="11"/>
      <c r="O92" s="10">
        <f>O25-(O45+O90)</f>
        <v>270594.57366565242</v>
      </c>
      <c r="P92" s="17">
        <f>O92/$O$12</f>
        <v>0.24748269660213107</v>
      </c>
    </row>
    <row r="93" spans="1:17" ht="13.5" thickTop="1" x14ac:dyDescent="0.2">
      <c r="A93" s="66" t="s">
        <v>86</v>
      </c>
      <c r="B93" s="67">
        <f t="shared" ref="B93:M93" si="45">B92/B12</f>
        <v>0.16604480238216238</v>
      </c>
      <c r="C93" s="67">
        <f t="shared" si="45"/>
        <v>0.16510135035353002</v>
      </c>
      <c r="D93" s="67">
        <f t="shared" si="45"/>
        <v>0.20118345197510559</v>
      </c>
      <c r="E93" s="67">
        <f t="shared" si="45"/>
        <v>0.22575701915892188</v>
      </c>
      <c r="F93" s="67">
        <f t="shared" si="45"/>
        <v>0.2934604371731433</v>
      </c>
      <c r="G93" s="67">
        <f t="shared" si="45"/>
        <v>0.29140697606223309</v>
      </c>
      <c r="H93" s="67">
        <f t="shared" si="45"/>
        <v>0.26503082205467438</v>
      </c>
      <c r="I93" s="67">
        <f t="shared" si="45"/>
        <v>0.29885639155486649</v>
      </c>
      <c r="J93" s="67">
        <f t="shared" si="45"/>
        <v>0.27544512674232041</v>
      </c>
      <c r="K93" s="67">
        <f t="shared" si="45"/>
        <v>0.2934604371731433</v>
      </c>
      <c r="L93" s="67">
        <f t="shared" si="45"/>
        <v>0.19505180394477323</v>
      </c>
      <c r="M93" s="67">
        <f t="shared" si="45"/>
        <v>0.12766328336447627</v>
      </c>
      <c r="N93" s="1"/>
      <c r="O93" s="1"/>
      <c r="P93" s="17"/>
    </row>
    <row r="94" spans="1:17" x14ac:dyDescent="0.2">
      <c r="A94" s="13"/>
      <c r="B94" s="1"/>
      <c r="C94" s="16"/>
      <c r="D94" s="16"/>
      <c r="E94" s="16"/>
      <c r="F94" s="16"/>
      <c r="G94" s="16"/>
      <c r="H94" s="27"/>
      <c r="I94" s="16"/>
      <c r="J94" s="16"/>
      <c r="K94" s="16"/>
      <c r="L94" s="1"/>
      <c r="M94" s="1"/>
      <c r="N94" s="1"/>
      <c r="O94" s="1"/>
      <c r="P94" s="17"/>
    </row>
    <row r="95" spans="1:17" ht="15" x14ac:dyDescent="0.35">
      <c r="A95" s="35" t="s">
        <v>40</v>
      </c>
      <c r="B95" s="3"/>
      <c r="C95" s="15"/>
      <c r="D95" s="15"/>
      <c r="E95" s="15"/>
      <c r="F95" s="15"/>
      <c r="G95" s="15"/>
      <c r="H95" s="28"/>
      <c r="I95" s="15"/>
      <c r="J95" s="15"/>
      <c r="K95" s="15"/>
      <c r="L95" s="3"/>
      <c r="M95" s="3"/>
      <c r="N95" s="3"/>
      <c r="O95" s="3"/>
    </row>
    <row r="96" spans="1:17" x14ac:dyDescent="0.2">
      <c r="A96" s="79" t="s">
        <v>112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6"/>
      <c r="O96" s="20">
        <f t="shared" ref="O96:O101" si="46" xml:space="preserve"> SUM(B96:M96)</f>
        <v>0</v>
      </c>
      <c r="P96" s="17">
        <f t="shared" ref="P96:P102" si="47">O96/$O$12</f>
        <v>0</v>
      </c>
    </row>
    <row r="97" spans="1:16" x14ac:dyDescent="0.2">
      <c r="A97" s="29" t="s">
        <v>90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20">
        <f t="shared" si="46"/>
        <v>0</v>
      </c>
      <c r="P97" s="17">
        <f t="shared" si="47"/>
        <v>0</v>
      </c>
    </row>
    <row r="98" spans="1:16" x14ac:dyDescent="0.2">
      <c r="A98" s="29" t="s">
        <v>47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20">
        <f t="shared" si="46"/>
        <v>0</v>
      </c>
      <c r="P98" s="17">
        <f t="shared" si="47"/>
        <v>0</v>
      </c>
    </row>
    <row r="99" spans="1:16" x14ac:dyDescent="0.2">
      <c r="A99" s="20" t="s">
        <v>85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20">
        <f t="shared" si="46"/>
        <v>0</v>
      </c>
      <c r="P99" s="17">
        <f t="shared" si="47"/>
        <v>0</v>
      </c>
    </row>
    <row r="100" spans="1:16" x14ac:dyDescent="0.2">
      <c r="A100" s="82" t="s">
        <v>113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20">
        <f t="shared" si="46"/>
        <v>0</v>
      </c>
      <c r="P100" s="17">
        <f t="shared" si="47"/>
        <v>0</v>
      </c>
    </row>
    <row r="101" spans="1:16" x14ac:dyDescent="0.2">
      <c r="A101" s="82" t="s">
        <v>114</v>
      </c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5"/>
      <c r="O101" s="15">
        <f t="shared" si="46"/>
        <v>0</v>
      </c>
      <c r="P101" s="17">
        <f t="shared" si="47"/>
        <v>0</v>
      </c>
    </row>
    <row r="102" spans="1:16" ht="13.5" thickBot="1" x14ac:dyDescent="0.25">
      <c r="A102" s="83" t="s">
        <v>115</v>
      </c>
      <c r="B102" s="14">
        <f t="shared" ref="B102:M102" si="48">B92+SUM(B96:B101)</f>
        <v>11204.144609338437</v>
      </c>
      <c r="C102" s="14">
        <f t="shared" si="48"/>
        <v>10554.142396431263</v>
      </c>
      <c r="D102" s="14">
        <f t="shared" si="48"/>
        <v>15004.149035152739</v>
      </c>
      <c r="E102" s="14">
        <f t="shared" si="48"/>
        <v>19041.655120647381</v>
      </c>
      <c r="F102" s="14">
        <f t="shared" si="48"/>
        <v>32829.172270677809</v>
      </c>
      <c r="G102" s="14">
        <f t="shared" si="48"/>
        <v>34539.8969524231</v>
      </c>
      <c r="H102" s="14">
        <f t="shared" si="48"/>
        <v>28589.890313701682</v>
      </c>
      <c r="I102" s="14">
        <f t="shared" si="48"/>
        <v>37014.900271783808</v>
      </c>
      <c r="J102" s="14">
        <f t="shared" si="48"/>
        <v>27879.165631956355</v>
      </c>
      <c r="K102" s="14">
        <f t="shared" si="48"/>
        <v>32829.172270677809</v>
      </c>
      <c r="L102" s="14">
        <f t="shared" si="48"/>
        <v>13854.146822245573</v>
      </c>
      <c r="M102" s="14">
        <f t="shared" si="48"/>
        <v>7254.1379706169682</v>
      </c>
      <c r="N102" s="14"/>
      <c r="O102" s="14">
        <f>O92+SUM(O96:O101)</f>
        <v>270594.57366565242</v>
      </c>
      <c r="P102" s="17">
        <f t="shared" si="47"/>
        <v>0.24748269660213107</v>
      </c>
    </row>
    <row r="103" spans="1:16" ht="13.5" thickTop="1" x14ac:dyDescent="0.2"/>
    <row r="104" spans="1:16" x14ac:dyDescent="0.2">
      <c r="A104" s="106" t="s">
        <v>133</v>
      </c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</row>
    <row r="105" spans="1:16" x14ac:dyDescent="0.2">
      <c r="A105" t="s">
        <v>134</v>
      </c>
      <c r="B105" s="107">
        <f>+B102</f>
        <v>11204.144609338437</v>
      </c>
      <c r="C105" s="107">
        <f t="shared" ref="C105:M105" si="49">+C102</f>
        <v>10554.142396431263</v>
      </c>
      <c r="D105" s="107">
        <f t="shared" si="49"/>
        <v>15004.149035152739</v>
      </c>
      <c r="E105" s="107">
        <f t="shared" si="49"/>
        <v>19041.655120647381</v>
      </c>
      <c r="F105" s="107">
        <f t="shared" si="49"/>
        <v>32829.172270677809</v>
      </c>
      <c r="G105" s="107">
        <f t="shared" si="49"/>
        <v>34539.8969524231</v>
      </c>
      <c r="H105" s="107">
        <f t="shared" si="49"/>
        <v>28589.890313701682</v>
      </c>
      <c r="I105" s="107">
        <f t="shared" si="49"/>
        <v>37014.900271783808</v>
      </c>
      <c r="J105" s="107">
        <f t="shared" si="49"/>
        <v>27879.165631956355</v>
      </c>
      <c r="K105" s="107">
        <f t="shared" si="49"/>
        <v>32829.172270677809</v>
      </c>
      <c r="L105" s="107">
        <f t="shared" si="49"/>
        <v>13854.146822245573</v>
      </c>
      <c r="M105" s="107">
        <f t="shared" si="49"/>
        <v>7254.1379706169682</v>
      </c>
      <c r="N105" s="107"/>
      <c r="O105" s="107">
        <f>SUM(B105:M105)</f>
        <v>270594.57366565295</v>
      </c>
    </row>
    <row r="106" spans="1:16" x14ac:dyDescent="0.2">
      <c r="A106" t="s">
        <v>135</v>
      </c>
      <c r="B106" s="3">
        <f>+B69</f>
        <v>0</v>
      </c>
      <c r="C106" s="3">
        <f t="shared" ref="C106:M106" si="50">+C69</f>
        <v>0</v>
      </c>
      <c r="D106" s="3">
        <f t="shared" si="50"/>
        <v>0</v>
      </c>
      <c r="E106" s="3">
        <f t="shared" si="50"/>
        <v>0</v>
      </c>
      <c r="F106" s="3">
        <f t="shared" si="50"/>
        <v>0</v>
      </c>
      <c r="G106" s="3">
        <f t="shared" si="50"/>
        <v>0</v>
      </c>
      <c r="H106" s="3">
        <f t="shared" si="50"/>
        <v>0</v>
      </c>
      <c r="I106" s="3">
        <f t="shared" si="50"/>
        <v>0</v>
      </c>
      <c r="J106" s="3">
        <f t="shared" si="50"/>
        <v>0</v>
      </c>
      <c r="K106" s="3">
        <f t="shared" si="50"/>
        <v>0</v>
      </c>
      <c r="L106" s="3">
        <f t="shared" si="50"/>
        <v>0</v>
      </c>
      <c r="M106" s="3">
        <f t="shared" si="50"/>
        <v>0</v>
      </c>
      <c r="N106" s="107"/>
      <c r="O106" s="107">
        <f t="shared" ref="O106:O115" si="51">SUM(B106:M106)</f>
        <v>0</v>
      </c>
    </row>
    <row r="107" spans="1:16" ht="25.5" x14ac:dyDescent="0.2">
      <c r="A107" s="108" t="s">
        <v>136</v>
      </c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>
        <f t="shared" si="51"/>
        <v>0</v>
      </c>
    </row>
    <row r="108" spans="1:16" ht="25.5" x14ac:dyDescent="0.2">
      <c r="A108" s="108" t="s">
        <v>137</v>
      </c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>
        <f t="shared" si="51"/>
        <v>0</v>
      </c>
    </row>
    <row r="109" spans="1:16" x14ac:dyDescent="0.2">
      <c r="A109" s="108" t="s">
        <v>138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>
        <f t="shared" si="51"/>
        <v>0</v>
      </c>
    </row>
    <row r="110" spans="1:16" x14ac:dyDescent="0.2">
      <c r="A110" s="109" t="s">
        <v>139</v>
      </c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>
        <f t="shared" si="51"/>
        <v>0</v>
      </c>
    </row>
    <row r="111" spans="1:16" x14ac:dyDescent="0.2">
      <c r="A111" s="108" t="s">
        <v>140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7"/>
      <c r="O111" s="107">
        <f t="shared" si="51"/>
        <v>0</v>
      </c>
    </row>
    <row r="112" spans="1:16" x14ac:dyDescent="0.2">
      <c r="A112" t="s">
        <v>141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07">
        <f t="shared" si="51"/>
        <v>0</v>
      </c>
    </row>
    <row r="113" spans="1:15" x14ac:dyDescent="0.2">
      <c r="A113" t="s">
        <v>142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07">
        <f t="shared" si="51"/>
        <v>0</v>
      </c>
    </row>
    <row r="114" spans="1:15" x14ac:dyDescent="0.2">
      <c r="A114" t="s">
        <v>143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07">
        <f t="shared" si="51"/>
        <v>0</v>
      </c>
    </row>
    <row r="115" spans="1:15" x14ac:dyDescent="0.2">
      <c r="A115" t="s">
        <v>144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07">
        <f t="shared" si="51"/>
        <v>0</v>
      </c>
    </row>
    <row r="116" spans="1:15" x14ac:dyDescent="0.2">
      <c r="A116" t="s">
        <v>145</v>
      </c>
      <c r="B116" s="107">
        <f>SUM(B105:B115)</f>
        <v>11204.144609338437</v>
      </c>
      <c r="C116" s="107">
        <f>SUM(C105:C115)</f>
        <v>10554.142396431263</v>
      </c>
      <c r="D116" s="107">
        <f>SUM(D105:D115)</f>
        <v>15004.149035152739</v>
      </c>
      <c r="E116" s="107">
        <f t="shared" ref="E116:M116" si="52">SUM(E105:E115)</f>
        <v>19041.655120647381</v>
      </c>
      <c r="F116" s="107">
        <f t="shared" si="52"/>
        <v>32829.172270677809</v>
      </c>
      <c r="G116" s="107">
        <f t="shared" si="52"/>
        <v>34539.8969524231</v>
      </c>
      <c r="H116" s="107">
        <f t="shared" si="52"/>
        <v>28589.890313701682</v>
      </c>
      <c r="I116" s="107">
        <f t="shared" si="52"/>
        <v>37014.900271783808</v>
      </c>
      <c r="J116" s="107">
        <f t="shared" si="52"/>
        <v>27879.165631956355</v>
      </c>
      <c r="K116" s="107">
        <f t="shared" si="52"/>
        <v>32829.172270677809</v>
      </c>
      <c r="L116" s="107">
        <f t="shared" si="52"/>
        <v>13854.146822245573</v>
      </c>
      <c r="M116" s="107">
        <f t="shared" si="52"/>
        <v>7254.1379706169682</v>
      </c>
      <c r="N116" s="107"/>
      <c r="O116" s="107">
        <f>SUM(O105:O115)</f>
        <v>270594.57366565295</v>
      </c>
    </row>
    <row r="117" spans="1:15" x14ac:dyDescent="0.2">
      <c r="A117" t="s">
        <v>146</v>
      </c>
      <c r="B117" s="110">
        <v>0</v>
      </c>
      <c r="C117" s="3">
        <f t="shared" ref="C117:M117" si="53">B118</f>
        <v>11204.144609338437</v>
      </c>
      <c r="D117" s="3">
        <f t="shared" si="53"/>
        <v>21758.2870057697</v>
      </c>
      <c r="E117" s="3">
        <f t="shared" si="53"/>
        <v>36762.436040922439</v>
      </c>
      <c r="F117" s="3">
        <f t="shared" si="53"/>
        <v>55804.091161569821</v>
      </c>
      <c r="G117" s="3">
        <f t="shared" si="53"/>
        <v>88633.263432247622</v>
      </c>
      <c r="H117" s="3">
        <f t="shared" si="53"/>
        <v>123173.16038467071</v>
      </c>
      <c r="I117" s="3">
        <f t="shared" si="53"/>
        <v>151763.05069837239</v>
      </c>
      <c r="J117" s="3">
        <f t="shared" si="53"/>
        <v>188777.95097015621</v>
      </c>
      <c r="K117" s="3">
        <f t="shared" si="53"/>
        <v>216657.11660211257</v>
      </c>
      <c r="L117" s="3">
        <f t="shared" si="53"/>
        <v>249486.28887279038</v>
      </c>
      <c r="M117" s="3">
        <f t="shared" si="53"/>
        <v>263340.43569503597</v>
      </c>
      <c r="N117" s="107"/>
      <c r="O117" s="3">
        <f>B117</f>
        <v>0</v>
      </c>
    </row>
    <row r="118" spans="1:15" ht="13.5" thickBot="1" x14ac:dyDescent="0.25">
      <c r="A118" t="s">
        <v>147</v>
      </c>
      <c r="B118" s="111">
        <f>SUM(B116:B117)</f>
        <v>11204.144609338437</v>
      </c>
      <c r="C118" s="111">
        <f t="shared" ref="C118:M118" si="54">SUM(C116:C117)</f>
        <v>21758.2870057697</v>
      </c>
      <c r="D118" s="111">
        <f t="shared" si="54"/>
        <v>36762.436040922439</v>
      </c>
      <c r="E118" s="111">
        <f t="shared" si="54"/>
        <v>55804.091161569821</v>
      </c>
      <c r="F118" s="111">
        <f t="shared" si="54"/>
        <v>88633.263432247622</v>
      </c>
      <c r="G118" s="111">
        <f t="shared" si="54"/>
        <v>123173.16038467071</v>
      </c>
      <c r="H118" s="111">
        <f t="shared" si="54"/>
        <v>151763.05069837239</v>
      </c>
      <c r="I118" s="111">
        <f t="shared" si="54"/>
        <v>188777.95097015621</v>
      </c>
      <c r="J118" s="111">
        <f t="shared" si="54"/>
        <v>216657.11660211257</v>
      </c>
      <c r="K118" s="111">
        <f t="shared" si="54"/>
        <v>249486.28887279038</v>
      </c>
      <c r="L118" s="111">
        <f t="shared" si="54"/>
        <v>263340.43569503597</v>
      </c>
      <c r="M118" s="111">
        <f t="shared" si="54"/>
        <v>270594.57366565295</v>
      </c>
      <c r="N118" s="111"/>
      <c r="O118" s="111">
        <f>SUM(O116:O117)</f>
        <v>270594.57366565295</v>
      </c>
    </row>
    <row r="119" spans="1:15" ht="13.5" thickTop="1" x14ac:dyDescent="0.2">
      <c r="G119" s="4"/>
    </row>
    <row r="120" spans="1:15" x14ac:dyDescent="0.2">
      <c r="G120" s="4"/>
    </row>
    <row r="121" spans="1:15" x14ac:dyDescent="0.2">
      <c r="G121" s="4"/>
    </row>
    <row r="122" spans="1:15" x14ac:dyDescent="0.2">
      <c r="G122" s="4"/>
    </row>
    <row r="123" spans="1:15" x14ac:dyDescent="0.2">
      <c r="G123" s="4"/>
    </row>
    <row r="124" spans="1:15" x14ac:dyDescent="0.2">
      <c r="G124" s="4"/>
    </row>
    <row r="125" spans="1:15" x14ac:dyDescent="0.2">
      <c r="G125" s="4"/>
    </row>
  </sheetData>
  <sortState ref="A62:P89">
    <sortCondition ref="A62:A89"/>
  </sortState>
  <mergeCells count="3">
    <mergeCell ref="A1:P1"/>
    <mergeCell ref="A2:P2"/>
    <mergeCell ref="R6:T18"/>
  </mergeCells>
  <phoneticPr fontId="0" type="noConversion"/>
  <printOptions horizontalCentered="1"/>
  <pageMargins left="0.25" right="0.25" top="0.25" bottom="0.25" header="0.25" footer="0.15"/>
  <pageSetup scale="62" orientation="portrait" r:id="rId1"/>
  <headerFooter alignWithMargins="0">
    <oddFooter>&amp;L&amp;8Advisors On Target 2006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O38"/>
  <sheetViews>
    <sheetView zoomScaleNormal="100" workbookViewId="0">
      <selection activeCell="H34" sqref="H34"/>
    </sheetView>
  </sheetViews>
  <sheetFormatPr defaultRowHeight="12.75" x14ac:dyDescent="0.2"/>
  <cols>
    <col min="1" max="1" width="40" customWidth="1"/>
    <col min="2" max="2" width="7.7109375" bestFit="1" customWidth="1"/>
    <col min="4" max="5" width="8.7109375" bestFit="1" customWidth="1"/>
    <col min="6" max="6" width="9.7109375" bestFit="1" customWidth="1"/>
    <col min="8" max="8" width="9.42578125" bestFit="1" customWidth="1"/>
    <col min="10" max="11" width="9.42578125" bestFit="1" customWidth="1"/>
    <col min="12" max="12" width="8.42578125" bestFit="1" customWidth="1"/>
    <col min="13" max="14" width="9" bestFit="1" customWidth="1"/>
    <col min="15" max="15" width="10.140625" bestFit="1" customWidth="1"/>
  </cols>
  <sheetData>
    <row r="1" spans="1:15" x14ac:dyDescent="0.2">
      <c r="A1" s="78" t="s">
        <v>103</v>
      </c>
      <c r="B1" s="78"/>
      <c r="C1" s="6" t="s">
        <v>1</v>
      </c>
      <c r="D1" s="6" t="s">
        <v>2</v>
      </c>
      <c r="E1" s="6" t="s">
        <v>3</v>
      </c>
      <c r="F1" s="6" t="s">
        <v>4</v>
      </c>
      <c r="G1" s="6" t="s">
        <v>60</v>
      </c>
      <c r="H1" s="6" t="s">
        <v>61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0</v>
      </c>
      <c r="O1" s="6" t="s">
        <v>62</v>
      </c>
    </row>
    <row r="2" spans="1:15" x14ac:dyDescent="0.2">
      <c r="A2" s="47" t="s">
        <v>93</v>
      </c>
      <c r="B2" s="47"/>
      <c r="C2" s="47">
        <v>22</v>
      </c>
      <c r="D2" s="47">
        <v>20</v>
      </c>
      <c r="E2" s="47">
        <v>23</v>
      </c>
      <c r="F2" s="47">
        <v>20</v>
      </c>
      <c r="G2" s="47">
        <v>23</v>
      </c>
      <c r="H2" s="47">
        <v>22</v>
      </c>
      <c r="I2" s="47">
        <v>21</v>
      </c>
      <c r="J2" s="47">
        <v>23</v>
      </c>
      <c r="K2" s="47">
        <v>21</v>
      </c>
      <c r="L2" s="47">
        <v>22</v>
      </c>
      <c r="M2" s="47">
        <v>22</v>
      </c>
      <c r="N2" s="47">
        <v>21</v>
      </c>
      <c r="O2" s="47">
        <f>+SUM(C2:N2)</f>
        <v>260</v>
      </c>
    </row>
    <row r="3" spans="1:15" x14ac:dyDescent="0.2">
      <c r="A3" s="47" t="s">
        <v>94</v>
      </c>
      <c r="B3" s="47"/>
      <c r="C3" s="80">
        <v>3</v>
      </c>
      <c r="D3" s="80">
        <v>2</v>
      </c>
      <c r="E3" s="80">
        <v>2</v>
      </c>
      <c r="F3" s="80">
        <v>1</v>
      </c>
      <c r="G3" s="80">
        <v>2</v>
      </c>
      <c r="H3" s="80">
        <v>1</v>
      </c>
      <c r="I3" s="80">
        <v>2</v>
      </c>
      <c r="J3" s="80">
        <v>1</v>
      </c>
      <c r="K3" s="80">
        <v>2</v>
      </c>
      <c r="L3" s="80">
        <v>1</v>
      </c>
      <c r="M3" s="80">
        <v>2</v>
      </c>
      <c r="N3" s="80">
        <v>5</v>
      </c>
      <c r="O3" s="47">
        <f>+SUM(C3:N3)</f>
        <v>24</v>
      </c>
    </row>
    <row r="4" spans="1:15" x14ac:dyDescent="0.2">
      <c r="A4" s="47" t="s">
        <v>104</v>
      </c>
      <c r="B4" s="47"/>
      <c r="C4" s="47">
        <f>(C2-C3)*8</f>
        <v>152</v>
      </c>
      <c r="D4" s="47">
        <f t="shared" ref="D4:N4" si="0">(D2-D3)*8</f>
        <v>144</v>
      </c>
      <c r="E4" s="47">
        <f t="shared" si="0"/>
        <v>168</v>
      </c>
      <c r="F4" s="47">
        <f t="shared" si="0"/>
        <v>152</v>
      </c>
      <c r="G4" s="47">
        <f t="shared" si="0"/>
        <v>168</v>
      </c>
      <c r="H4" s="47">
        <f t="shared" si="0"/>
        <v>168</v>
      </c>
      <c r="I4" s="47">
        <f t="shared" si="0"/>
        <v>152</v>
      </c>
      <c r="J4" s="47">
        <f t="shared" si="0"/>
        <v>176</v>
      </c>
      <c r="K4" s="47">
        <f t="shared" si="0"/>
        <v>152</v>
      </c>
      <c r="L4" s="47">
        <f t="shared" si="0"/>
        <v>168</v>
      </c>
      <c r="M4" s="47">
        <f t="shared" si="0"/>
        <v>160</v>
      </c>
      <c r="N4" s="47">
        <f t="shared" si="0"/>
        <v>128</v>
      </c>
      <c r="O4" s="47">
        <f>+SUM(C4:N4)</f>
        <v>1888</v>
      </c>
    </row>
    <row r="5" spans="1:15" x14ac:dyDescent="0.2">
      <c r="A5" s="47" t="s">
        <v>95</v>
      </c>
      <c r="B5" s="47"/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10</v>
      </c>
      <c r="I5" s="80">
        <v>10</v>
      </c>
      <c r="J5" s="80">
        <v>10</v>
      </c>
      <c r="K5" s="80">
        <v>0</v>
      </c>
      <c r="L5" s="80">
        <v>0</v>
      </c>
      <c r="M5" s="80">
        <v>0</v>
      </c>
      <c r="N5" s="80">
        <v>0</v>
      </c>
      <c r="O5" s="47">
        <f>+SUM(C5:N5)</f>
        <v>30</v>
      </c>
    </row>
    <row r="6" spans="1:15" x14ac:dyDescent="0.2">
      <c r="A6" s="47" t="s">
        <v>105</v>
      </c>
      <c r="B6" s="75">
        <v>0.95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x14ac:dyDescent="0.2">
      <c r="A7" s="76" t="s">
        <v>100</v>
      </c>
      <c r="B7" s="76"/>
      <c r="C7" s="47">
        <f>+SUM(C4+C5)*$B$6</f>
        <v>144.4</v>
      </c>
      <c r="D7" s="47">
        <f t="shared" ref="D7:N7" si="1">+SUM(D4+D5)*$B$6</f>
        <v>136.79999999999998</v>
      </c>
      <c r="E7" s="47">
        <f t="shared" si="1"/>
        <v>159.6</v>
      </c>
      <c r="F7" s="47">
        <f t="shared" si="1"/>
        <v>144.4</v>
      </c>
      <c r="G7" s="47">
        <f t="shared" si="1"/>
        <v>159.6</v>
      </c>
      <c r="H7" s="47">
        <f t="shared" si="1"/>
        <v>169.1</v>
      </c>
      <c r="I7" s="47">
        <f t="shared" si="1"/>
        <v>153.9</v>
      </c>
      <c r="J7" s="47">
        <f t="shared" si="1"/>
        <v>176.7</v>
      </c>
      <c r="K7" s="47">
        <f t="shared" si="1"/>
        <v>144.4</v>
      </c>
      <c r="L7" s="47">
        <f t="shared" si="1"/>
        <v>159.6</v>
      </c>
      <c r="M7" s="47">
        <f t="shared" si="1"/>
        <v>152</v>
      </c>
      <c r="N7" s="47">
        <f t="shared" si="1"/>
        <v>121.6</v>
      </c>
      <c r="O7" s="47">
        <f>+SUM(C7:N7)</f>
        <v>1822.1</v>
      </c>
    </row>
    <row r="8" spans="1:15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">
      <c r="A9" s="76" t="s">
        <v>101</v>
      </c>
      <c r="B9" s="76"/>
      <c r="C9" s="80">
        <v>8</v>
      </c>
      <c r="D9" s="80">
        <v>8</v>
      </c>
      <c r="E9" s="80">
        <v>8</v>
      </c>
      <c r="F9" s="80">
        <v>10</v>
      </c>
      <c r="G9" s="80">
        <v>12</v>
      </c>
      <c r="H9" s="80">
        <v>12</v>
      </c>
      <c r="I9" s="80">
        <v>12</v>
      </c>
      <c r="J9" s="80">
        <v>12</v>
      </c>
      <c r="K9" s="80">
        <v>12</v>
      </c>
      <c r="L9" s="80">
        <v>12</v>
      </c>
      <c r="M9" s="80">
        <v>8</v>
      </c>
      <c r="N9" s="80">
        <v>8</v>
      </c>
      <c r="O9" s="81">
        <f>AVERAGE(C9:N9)</f>
        <v>10.166666666666666</v>
      </c>
    </row>
    <row r="10" spans="1:15" x14ac:dyDescent="0.2">
      <c r="A10" s="47" t="s">
        <v>102</v>
      </c>
      <c r="B10" s="47"/>
      <c r="C10" s="47">
        <f>+C7*C9</f>
        <v>1155.2</v>
      </c>
      <c r="D10" s="47">
        <f t="shared" ref="D10:N10" si="2">+D7*D9</f>
        <v>1094.3999999999999</v>
      </c>
      <c r="E10" s="47">
        <f t="shared" si="2"/>
        <v>1276.8</v>
      </c>
      <c r="F10" s="47">
        <f t="shared" si="2"/>
        <v>1444</v>
      </c>
      <c r="G10" s="47">
        <f t="shared" si="2"/>
        <v>1915.1999999999998</v>
      </c>
      <c r="H10" s="47">
        <f t="shared" si="2"/>
        <v>2029.1999999999998</v>
      </c>
      <c r="I10" s="47">
        <f t="shared" si="2"/>
        <v>1846.8000000000002</v>
      </c>
      <c r="J10" s="47">
        <f t="shared" si="2"/>
        <v>2120.3999999999996</v>
      </c>
      <c r="K10" s="47">
        <f t="shared" si="2"/>
        <v>1732.8000000000002</v>
      </c>
      <c r="L10" s="47">
        <f t="shared" si="2"/>
        <v>1915.1999999999998</v>
      </c>
      <c r="M10" s="47">
        <f t="shared" si="2"/>
        <v>1216</v>
      </c>
      <c r="N10" s="47">
        <f t="shared" si="2"/>
        <v>972.8</v>
      </c>
      <c r="O10" s="47">
        <f>+SUM(C10:N10)</f>
        <v>18718.8</v>
      </c>
    </row>
    <row r="11" spans="1:15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ht="13.5" thickBot="1" x14ac:dyDescent="0.25">
      <c r="A12" s="64" t="s">
        <v>76</v>
      </c>
      <c r="B12" s="64"/>
      <c r="C12" s="58">
        <v>50</v>
      </c>
      <c r="D12" s="58">
        <v>50</v>
      </c>
      <c r="E12" s="58">
        <v>50</v>
      </c>
      <c r="F12" s="58">
        <v>50</v>
      </c>
      <c r="G12" s="58">
        <v>50</v>
      </c>
      <c r="H12" s="58">
        <v>50</v>
      </c>
      <c r="I12" s="58">
        <v>50</v>
      </c>
      <c r="J12" s="58">
        <v>50</v>
      </c>
      <c r="K12" s="58">
        <v>50</v>
      </c>
      <c r="L12" s="58">
        <v>50</v>
      </c>
      <c r="M12" s="58">
        <v>50</v>
      </c>
      <c r="N12" s="58">
        <v>50</v>
      </c>
      <c r="O12" s="47"/>
    </row>
    <row r="13" spans="1:15" ht="13.5" thickBot="1" x14ac:dyDescent="0.25">
      <c r="A13" s="101" t="s">
        <v>128</v>
      </c>
      <c r="B13" s="105">
        <f>+C25</f>
        <v>0.14399999999999999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47"/>
    </row>
    <row r="14" spans="1:15" x14ac:dyDescent="0.2">
      <c r="A14" s="46" t="s">
        <v>122</v>
      </c>
      <c r="C14" s="86">
        <f>+C12/(1-$B$13)</f>
        <v>58.411214953271028</v>
      </c>
      <c r="D14" s="86">
        <f t="shared" ref="D14:N14" si="3">+D12/(1-$B$13)</f>
        <v>58.411214953271028</v>
      </c>
      <c r="E14" s="86">
        <f t="shared" si="3"/>
        <v>58.411214953271028</v>
      </c>
      <c r="F14" s="86">
        <f t="shared" si="3"/>
        <v>58.411214953271028</v>
      </c>
      <c r="G14" s="86">
        <f t="shared" si="3"/>
        <v>58.411214953271028</v>
      </c>
      <c r="H14" s="86">
        <f t="shared" si="3"/>
        <v>58.411214953271028</v>
      </c>
      <c r="I14" s="86">
        <f t="shared" si="3"/>
        <v>58.411214953271028</v>
      </c>
      <c r="J14" s="86">
        <f t="shared" si="3"/>
        <v>58.411214953271028</v>
      </c>
      <c r="K14" s="86">
        <f t="shared" si="3"/>
        <v>58.411214953271028</v>
      </c>
      <c r="L14" s="86">
        <f t="shared" si="3"/>
        <v>58.411214953271028</v>
      </c>
      <c r="M14" s="86">
        <f t="shared" si="3"/>
        <v>58.411214953271028</v>
      </c>
      <c r="N14" s="86">
        <f t="shared" si="3"/>
        <v>58.411214953271028</v>
      </c>
      <c r="O14" s="47"/>
    </row>
    <row r="15" spans="1:15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3.5" thickBot="1" x14ac:dyDescent="0.25">
      <c r="A16" s="47" t="s">
        <v>99</v>
      </c>
      <c r="B16" s="47"/>
      <c r="C16" s="87">
        <f t="shared" ref="C16:N16" si="4">+C10*$C$14</f>
        <v>67476.635514018693</v>
      </c>
      <c r="D16" s="87">
        <f t="shared" si="4"/>
        <v>63925.233644859807</v>
      </c>
      <c r="E16" s="87">
        <f t="shared" si="4"/>
        <v>74579.439252336451</v>
      </c>
      <c r="F16" s="87">
        <f t="shared" si="4"/>
        <v>84345.79439252337</v>
      </c>
      <c r="G16" s="87">
        <f t="shared" si="4"/>
        <v>111869.15887850466</v>
      </c>
      <c r="H16" s="87">
        <f t="shared" si="4"/>
        <v>118528.03738317757</v>
      </c>
      <c r="I16" s="87">
        <f t="shared" si="4"/>
        <v>107873.83177570095</v>
      </c>
      <c r="J16" s="87">
        <f t="shared" si="4"/>
        <v>123855.14018691587</v>
      </c>
      <c r="K16" s="87">
        <f t="shared" si="4"/>
        <v>101214.95327102805</v>
      </c>
      <c r="L16" s="87">
        <f t="shared" si="4"/>
        <v>111869.15887850466</v>
      </c>
      <c r="M16" s="87">
        <f t="shared" si="4"/>
        <v>71028.037383177565</v>
      </c>
      <c r="N16" s="87">
        <f t="shared" si="4"/>
        <v>56822.429906542056</v>
      </c>
      <c r="O16" s="87">
        <f>+SUM(C16:N16)</f>
        <v>1093387.8504672896</v>
      </c>
    </row>
    <row r="17" spans="1:15" ht="14.25" thickTop="1" thickBot="1" x14ac:dyDescent="0.25">
      <c r="A17" s="47"/>
      <c r="B17" s="47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47"/>
    </row>
    <row r="18" spans="1:15" ht="13.5" thickBot="1" x14ac:dyDescent="0.25">
      <c r="A18" s="47" t="s">
        <v>107</v>
      </c>
      <c r="B18" s="88">
        <f>+Personnel!D52</f>
        <v>18.923076923076923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47"/>
    </row>
    <row r="19" spans="1:15" x14ac:dyDescent="0.2">
      <c r="A19" s="47"/>
      <c r="B19" s="47"/>
      <c r="O19" s="47"/>
    </row>
    <row r="20" spans="1:15" x14ac:dyDescent="0.2">
      <c r="A20" s="47" t="s">
        <v>119</v>
      </c>
      <c r="B20" s="47"/>
      <c r="C20" s="53">
        <f>+$B$18*(C4*C9)</f>
        <v>23010.461538461539</v>
      </c>
      <c r="D20" s="53">
        <f t="shared" ref="D20:N20" si="5">+$B$18*(D4*D9)</f>
        <v>21799.384615384617</v>
      </c>
      <c r="E20" s="53">
        <f t="shared" si="5"/>
        <v>25432.615384615387</v>
      </c>
      <c r="F20" s="53">
        <f t="shared" si="5"/>
        <v>28763.076923076922</v>
      </c>
      <c r="G20" s="53">
        <f t="shared" si="5"/>
        <v>38148.923076923078</v>
      </c>
      <c r="H20" s="53">
        <f t="shared" si="5"/>
        <v>38148.923076923078</v>
      </c>
      <c r="I20" s="53">
        <f t="shared" si="5"/>
        <v>34515.692307692305</v>
      </c>
      <c r="J20" s="53">
        <f t="shared" si="5"/>
        <v>39965.538461538461</v>
      </c>
      <c r="K20" s="53">
        <f t="shared" si="5"/>
        <v>34515.692307692305</v>
      </c>
      <c r="L20" s="53">
        <f t="shared" si="5"/>
        <v>38148.923076923078</v>
      </c>
      <c r="M20" s="53">
        <f t="shared" si="5"/>
        <v>24221.538461538461</v>
      </c>
      <c r="N20" s="53">
        <f t="shared" si="5"/>
        <v>19377.23076923077</v>
      </c>
      <c r="O20" s="47">
        <f>+SUM(C20:N20)</f>
        <v>366047.99999999994</v>
      </c>
    </row>
    <row r="21" spans="1:15" x14ac:dyDescent="0.2">
      <c r="A21" s="47" t="s">
        <v>108</v>
      </c>
      <c r="B21" s="47"/>
      <c r="C21" s="53">
        <f>+($B$18*1.5)*(C5*C9)</f>
        <v>0</v>
      </c>
      <c r="D21" s="53">
        <f t="shared" ref="D21:N21" si="6">+($B$18*1.5)*(D5*D9)</f>
        <v>0</v>
      </c>
      <c r="E21" s="53">
        <f t="shared" si="6"/>
        <v>0</v>
      </c>
      <c r="F21" s="53">
        <f t="shared" si="6"/>
        <v>0</v>
      </c>
      <c r="G21" s="53">
        <f t="shared" si="6"/>
        <v>0</v>
      </c>
      <c r="H21" s="53">
        <f t="shared" si="6"/>
        <v>3406.1538461538466</v>
      </c>
      <c r="I21" s="53">
        <f t="shared" si="6"/>
        <v>3406.1538461538466</v>
      </c>
      <c r="J21" s="53">
        <f t="shared" si="6"/>
        <v>3406.1538461538466</v>
      </c>
      <c r="K21" s="53">
        <f t="shared" si="6"/>
        <v>0</v>
      </c>
      <c r="L21" s="53">
        <f t="shared" si="6"/>
        <v>0</v>
      </c>
      <c r="M21" s="53">
        <f t="shared" si="6"/>
        <v>0</v>
      </c>
      <c r="N21" s="53">
        <f t="shared" si="6"/>
        <v>0</v>
      </c>
      <c r="O21" s="47">
        <f>+SUM(C21:N21)</f>
        <v>10218.461538461539</v>
      </c>
    </row>
    <row r="22" spans="1:15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x14ac:dyDescent="0.2">
      <c r="A24" s="63" t="s">
        <v>87</v>
      </c>
      <c r="B24" s="63"/>
      <c r="C24" s="65">
        <v>0.12</v>
      </c>
      <c r="D24" s="63"/>
      <c r="E24" s="63"/>
      <c r="F24" s="45"/>
      <c r="G24" s="47"/>
      <c r="H24" s="47"/>
      <c r="I24" s="47"/>
      <c r="J24" s="47"/>
      <c r="K24" s="47"/>
      <c r="L24" s="47"/>
      <c r="M24" s="47"/>
      <c r="N24" s="47"/>
      <c r="O24" s="47"/>
    </row>
    <row r="25" spans="1:15" x14ac:dyDescent="0.2">
      <c r="A25" t="s">
        <v>132</v>
      </c>
      <c r="B25" s="94">
        <v>0.2</v>
      </c>
      <c r="C25" s="104">
        <f>C24*B25+C24</f>
        <v>0.14399999999999999</v>
      </c>
      <c r="D25" s="63"/>
      <c r="E25" s="63"/>
      <c r="F25" s="45"/>
      <c r="G25" s="47"/>
      <c r="H25" s="47"/>
      <c r="I25" s="47"/>
      <c r="J25" s="47"/>
      <c r="K25" s="47"/>
      <c r="L25" s="47"/>
      <c r="M25" s="47"/>
      <c r="N25" s="47"/>
      <c r="O25" s="47"/>
    </row>
    <row r="26" spans="1:15" x14ac:dyDescent="0.2">
      <c r="A26" s="77" t="s">
        <v>78</v>
      </c>
      <c r="B26" s="77"/>
      <c r="C26" s="65">
        <f>+Personnel!H52</f>
        <v>0.1081153846153846</v>
      </c>
      <c r="D26" s="63"/>
      <c r="E26" s="63"/>
      <c r="F26" s="45"/>
      <c r="G26" s="47"/>
      <c r="H26" s="47"/>
      <c r="I26" s="47"/>
      <c r="J26" s="47"/>
      <c r="K26" s="47"/>
      <c r="L26" s="47"/>
      <c r="M26" s="47"/>
      <c r="N26" s="47"/>
      <c r="O26" s="47"/>
    </row>
    <row r="27" spans="1:15" x14ac:dyDescent="0.2">
      <c r="A27" s="63" t="s">
        <v>79</v>
      </c>
      <c r="B27" s="63"/>
      <c r="C27" s="65">
        <v>0.01</v>
      </c>
      <c r="D27" s="63"/>
      <c r="E27" s="63"/>
      <c r="F27" s="45"/>
      <c r="G27" s="47"/>
      <c r="H27" s="47"/>
      <c r="I27" s="47"/>
      <c r="J27" s="47"/>
      <c r="K27" s="47"/>
      <c r="L27" s="47"/>
      <c r="M27" s="47"/>
      <c r="N27" s="47"/>
      <c r="O27" s="47"/>
    </row>
    <row r="28" spans="1:15" x14ac:dyDescent="0.2">
      <c r="A28" s="76" t="s">
        <v>120</v>
      </c>
      <c r="B28" s="47"/>
      <c r="C28" s="71">
        <v>0.11</v>
      </c>
      <c r="D28" s="47"/>
      <c r="E28" s="47"/>
      <c r="F28" s="45"/>
      <c r="G28" s="47"/>
      <c r="H28" s="47"/>
      <c r="I28" s="47"/>
      <c r="J28" s="47"/>
      <c r="K28" s="47"/>
      <c r="L28" s="47"/>
      <c r="M28" s="47"/>
      <c r="N28" s="47"/>
      <c r="O28" s="47"/>
    </row>
    <row r="29" spans="1:15" x14ac:dyDescent="0.2">
      <c r="A29" s="7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5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3" x14ac:dyDescent="0.2">
      <c r="A33" s="89" t="s">
        <v>121</v>
      </c>
      <c r="B33" s="90"/>
      <c r="C33" s="90"/>
    </row>
    <row r="34" spans="1:3" ht="12.75" customHeight="1" x14ac:dyDescent="0.2">
      <c r="A34" s="151" t="s">
        <v>123</v>
      </c>
      <c r="B34" s="151"/>
      <c r="C34" s="151"/>
    </row>
    <row r="35" spans="1:3" x14ac:dyDescent="0.2">
      <c r="A35" s="151"/>
      <c r="B35" s="151"/>
      <c r="C35" s="151"/>
    </row>
    <row r="36" spans="1:3" x14ac:dyDescent="0.2">
      <c r="A36" s="151"/>
      <c r="B36" s="151"/>
      <c r="C36" s="151"/>
    </row>
    <row r="37" spans="1:3" x14ac:dyDescent="0.2">
      <c r="A37" s="151"/>
      <c r="B37" s="151"/>
      <c r="C37" s="151"/>
    </row>
    <row r="38" spans="1:3" x14ac:dyDescent="0.2">
      <c r="A38" s="151"/>
      <c r="B38" s="151"/>
      <c r="C38" s="151"/>
    </row>
  </sheetData>
  <mergeCells count="1">
    <mergeCell ref="A34:C38"/>
  </mergeCells>
  <phoneticPr fontId="16" type="noConversion"/>
  <pageMargins left="0.25" right="0.25" top="1" bottom="1" header="0.5" footer="0.5"/>
  <pageSetup scale="82" orientation="landscape" verticalDpi="0" r:id="rId1"/>
  <headerFooter alignWithMargins="0">
    <oddHeader xml:space="preserve">&amp;CBasic Budget Template Assumptions </oddHeader>
    <oddFooter>&amp;L&amp;8Advisors On Target 2008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W57"/>
  <sheetViews>
    <sheetView zoomScaleNormal="100" workbookViewId="0">
      <pane xSplit="2" ySplit="1" topLeftCell="C2" activePane="bottomRight" state="frozen"/>
      <selection activeCell="C30" sqref="C30"/>
      <selection pane="topRight" activeCell="C30" sqref="C30"/>
      <selection pane="bottomLeft" activeCell="C30" sqref="C30"/>
      <selection pane="bottomRight" activeCell="D22" sqref="D22:D34"/>
    </sheetView>
  </sheetViews>
  <sheetFormatPr defaultColWidth="10.28515625" defaultRowHeight="12" x14ac:dyDescent="0.15"/>
  <cols>
    <col min="1" max="1" width="3" style="45" bestFit="1" customWidth="1"/>
    <col min="2" max="2" width="19" style="45" customWidth="1"/>
    <col min="3" max="3" width="3" style="45" customWidth="1"/>
    <col min="4" max="4" width="11.85546875" style="45" bestFit="1" customWidth="1"/>
    <col min="5" max="5" width="3" style="45" customWidth="1"/>
    <col min="6" max="6" width="8.28515625" style="45" bestFit="1" customWidth="1"/>
    <col min="7" max="7" width="3.140625" style="45" customWidth="1"/>
    <col min="8" max="8" width="8.28515625" style="45" customWidth="1"/>
    <col min="9" max="9" width="3" style="45" customWidth="1"/>
    <col min="10" max="10" width="35.5703125" style="45" customWidth="1"/>
    <col min="11" max="15" width="10.28515625" style="45" customWidth="1"/>
    <col min="16" max="18" width="11.28515625" style="45" bestFit="1" customWidth="1"/>
    <col min="19" max="16384" width="10.28515625" style="45"/>
  </cols>
  <sheetData>
    <row r="1" spans="1:12" ht="12.75" x14ac:dyDescent="0.2">
      <c r="A1" s="100"/>
      <c r="B1" s="100"/>
      <c r="C1" s="96"/>
      <c r="D1" s="97"/>
      <c r="E1" s="98"/>
      <c r="F1" s="99"/>
      <c r="G1" s="99"/>
      <c r="H1" s="99"/>
      <c r="I1" s="96"/>
      <c r="J1" s="99"/>
      <c r="K1" s="99"/>
      <c r="L1" s="99"/>
    </row>
    <row r="2" spans="1:12" ht="12.75" x14ac:dyDescent="0.2">
      <c r="A2" s="46"/>
      <c r="B2" s="91" t="s">
        <v>97</v>
      </c>
      <c r="C2" s="47"/>
      <c r="D2" s="92">
        <v>2017</v>
      </c>
      <c r="E2" s="48"/>
      <c r="F2" s="44" t="s">
        <v>64</v>
      </c>
      <c r="G2" s="44"/>
      <c r="H2" s="44"/>
      <c r="I2" s="47"/>
      <c r="J2" s="89" t="s">
        <v>121</v>
      </c>
      <c r="K2" s="90"/>
      <c r="L2" s="90"/>
    </row>
    <row r="3" spans="1:12" ht="12.75" customHeight="1" x14ac:dyDescent="0.2">
      <c r="C3" s="47"/>
      <c r="D3" s="49"/>
      <c r="E3" s="47"/>
      <c r="F3" s="47"/>
      <c r="G3" s="47"/>
      <c r="H3" s="47"/>
      <c r="I3" s="47"/>
      <c r="J3" s="151" t="s">
        <v>124</v>
      </c>
      <c r="K3" s="151"/>
      <c r="L3" s="151"/>
    </row>
    <row r="4" spans="1:12" ht="12.75" x14ac:dyDescent="0.2">
      <c r="C4" s="47"/>
      <c r="D4" s="49"/>
      <c r="E4" s="47"/>
      <c r="F4" s="47"/>
      <c r="G4" s="47"/>
      <c r="H4" s="47"/>
      <c r="I4" s="47"/>
      <c r="J4" s="151"/>
      <c r="K4" s="151"/>
      <c r="L4" s="151"/>
    </row>
    <row r="5" spans="1:12" ht="12.75" x14ac:dyDescent="0.2">
      <c r="C5" s="47"/>
      <c r="D5" s="49"/>
      <c r="E5" s="47"/>
      <c r="F5" s="47"/>
      <c r="G5" s="47"/>
      <c r="H5" s="47"/>
      <c r="I5" s="47"/>
      <c r="J5" s="151"/>
      <c r="K5" s="151"/>
      <c r="L5" s="151"/>
    </row>
    <row r="6" spans="1:12" ht="12.75" x14ac:dyDescent="0.2">
      <c r="A6" s="153" t="s">
        <v>65</v>
      </c>
      <c r="B6" s="153"/>
      <c r="C6" s="47"/>
      <c r="D6" s="141" t="s">
        <v>96</v>
      </c>
      <c r="E6" s="47"/>
      <c r="F6" s="47"/>
      <c r="G6" s="47"/>
      <c r="H6" s="47"/>
      <c r="I6" s="47"/>
      <c r="J6" s="151"/>
      <c r="K6" s="151"/>
      <c r="L6" s="151"/>
    </row>
    <row r="7" spans="1:12" ht="12.75" x14ac:dyDescent="0.2">
      <c r="A7" s="46"/>
      <c r="B7" s="84" t="s">
        <v>117</v>
      </c>
      <c r="C7" s="47"/>
      <c r="D7" s="70">
        <v>100000</v>
      </c>
      <c r="E7" s="53"/>
      <c r="F7" s="52">
        <v>0</v>
      </c>
      <c r="G7" s="52"/>
      <c r="H7" s="52"/>
      <c r="I7" s="47"/>
      <c r="J7" s="151"/>
      <c r="K7" s="151"/>
      <c r="L7" s="151"/>
    </row>
    <row r="8" spans="1:12" ht="12.75" customHeight="1" x14ac:dyDescent="0.2">
      <c r="A8" s="46"/>
      <c r="B8" s="84" t="s">
        <v>118</v>
      </c>
      <c r="C8" s="47"/>
      <c r="D8" s="70">
        <v>0</v>
      </c>
      <c r="E8" s="53"/>
      <c r="F8" s="52">
        <v>0</v>
      </c>
      <c r="G8" s="52"/>
      <c r="H8" s="52"/>
      <c r="I8" s="47"/>
    </row>
    <row r="9" spans="1:12" ht="12.75" x14ac:dyDescent="0.2">
      <c r="A9" s="153" t="s">
        <v>92</v>
      </c>
      <c r="B9" s="153"/>
      <c r="C9" s="47"/>
      <c r="D9" s="55"/>
      <c r="E9" s="47"/>
      <c r="F9" s="56"/>
      <c r="G9" s="56"/>
      <c r="H9" s="56"/>
      <c r="I9" s="47"/>
    </row>
    <row r="10" spans="1:12" ht="12.75" x14ac:dyDescent="0.2">
      <c r="A10" s="74"/>
      <c r="B10" s="74"/>
      <c r="C10" s="47"/>
      <c r="D10" s="55"/>
      <c r="E10" s="47"/>
      <c r="F10" s="56"/>
      <c r="G10" s="56"/>
      <c r="H10" s="56"/>
      <c r="I10" s="47"/>
    </row>
    <row r="11" spans="1:12" ht="12.75" x14ac:dyDescent="0.2">
      <c r="A11" s="74"/>
      <c r="B11" s="74"/>
      <c r="C11" s="47"/>
      <c r="D11" s="55"/>
      <c r="E11" s="47"/>
      <c r="F11" s="56"/>
      <c r="G11" s="56"/>
      <c r="H11" s="56"/>
      <c r="I11" s="47"/>
    </row>
    <row r="12" spans="1:12" ht="12.75" x14ac:dyDescent="0.2">
      <c r="A12" s="74"/>
      <c r="B12" s="74"/>
      <c r="C12" s="47"/>
      <c r="D12" s="55"/>
      <c r="E12" s="47"/>
      <c r="F12" s="56"/>
      <c r="G12" s="56"/>
      <c r="H12" s="56"/>
      <c r="I12" s="47"/>
    </row>
    <row r="13" spans="1:12" ht="12.75" customHeight="1" x14ac:dyDescent="0.2">
      <c r="A13" s="54"/>
      <c r="B13" s="50" t="s">
        <v>74</v>
      </c>
      <c r="C13" s="47"/>
      <c r="D13" s="85">
        <v>45000</v>
      </c>
      <c r="E13" s="53"/>
      <c r="F13" s="56">
        <v>0</v>
      </c>
      <c r="G13" s="56"/>
      <c r="H13" s="56"/>
      <c r="I13" s="47"/>
    </row>
    <row r="14" spans="1:12" ht="12.75" x14ac:dyDescent="0.2">
      <c r="A14" s="54"/>
      <c r="B14" s="84" t="s">
        <v>116</v>
      </c>
      <c r="C14" s="47"/>
      <c r="D14" s="85"/>
      <c r="E14" s="47"/>
      <c r="F14" s="56">
        <v>0</v>
      </c>
      <c r="G14" s="56"/>
      <c r="H14" s="56"/>
      <c r="I14" s="47"/>
    </row>
    <row r="15" spans="1:12" ht="12.75" x14ac:dyDescent="0.2">
      <c r="A15" s="54"/>
      <c r="B15" s="118" t="s">
        <v>156</v>
      </c>
      <c r="C15" s="47"/>
      <c r="D15" s="85"/>
      <c r="E15" s="47"/>
      <c r="F15" s="56">
        <v>0</v>
      </c>
      <c r="G15" s="56"/>
      <c r="H15" s="56"/>
      <c r="I15" s="47"/>
    </row>
    <row r="16" spans="1:12" ht="12.75" x14ac:dyDescent="0.2">
      <c r="A16" s="54"/>
      <c r="B16" s="50" t="s">
        <v>75</v>
      </c>
      <c r="C16" s="47"/>
      <c r="D16" s="85">
        <v>50000</v>
      </c>
      <c r="E16" s="53"/>
      <c r="F16" s="56">
        <v>0</v>
      </c>
      <c r="G16" s="56"/>
      <c r="H16" s="56"/>
      <c r="I16" s="47"/>
    </row>
    <row r="17" spans="1:23" ht="12.75" x14ac:dyDescent="0.2">
      <c r="A17" s="54"/>
      <c r="B17" s="50" t="s">
        <v>88</v>
      </c>
      <c r="C17" s="47"/>
      <c r="D17" s="85"/>
      <c r="E17" s="53"/>
      <c r="F17" s="56">
        <v>0</v>
      </c>
      <c r="G17" s="56"/>
      <c r="H17" s="56"/>
      <c r="I17" s="47"/>
    </row>
    <row r="18" spans="1:23" ht="12.75" x14ac:dyDescent="0.2">
      <c r="A18" s="54"/>
      <c r="B18" s="54"/>
      <c r="C18" s="47"/>
      <c r="D18" s="55"/>
      <c r="E18" s="47"/>
      <c r="F18" s="56"/>
      <c r="G18" s="56"/>
      <c r="H18" s="56"/>
      <c r="I18" s="47"/>
    </row>
    <row r="19" spans="1:23" ht="12.75" x14ac:dyDescent="0.2">
      <c r="A19" s="46"/>
      <c r="B19" s="46"/>
      <c r="C19" s="47"/>
      <c r="D19" s="55" t="s">
        <v>63</v>
      </c>
      <c r="E19" s="47"/>
      <c r="F19" s="56" t="s">
        <v>64</v>
      </c>
      <c r="G19" s="56"/>
      <c r="H19" s="56"/>
      <c r="I19" s="47"/>
    </row>
    <row r="20" spans="1:23" ht="12.75" customHeight="1" x14ac:dyDescent="0.2">
      <c r="A20" s="152" t="s">
        <v>66</v>
      </c>
      <c r="B20" s="152"/>
      <c r="C20" s="47"/>
      <c r="D20" s="55"/>
      <c r="E20" s="47"/>
      <c r="F20" s="75">
        <v>0.95</v>
      </c>
      <c r="G20" s="142"/>
      <c r="H20" s="142"/>
      <c r="I20" s="47"/>
    </row>
    <row r="21" spans="1:23" ht="12.75" customHeight="1" x14ac:dyDescent="0.2">
      <c r="A21" s="46"/>
      <c r="B21" s="46"/>
      <c r="C21" s="47"/>
      <c r="D21" s="140" t="s">
        <v>174</v>
      </c>
      <c r="E21" s="47"/>
      <c r="F21" s="56"/>
      <c r="G21" s="56"/>
      <c r="H21" s="143" t="s">
        <v>175</v>
      </c>
      <c r="I21" s="47"/>
    </row>
    <row r="22" spans="1:23" ht="12.75" customHeight="1" x14ac:dyDescent="0.2">
      <c r="A22" s="62">
        <v>1</v>
      </c>
      <c r="B22" s="114" t="s">
        <v>151</v>
      </c>
      <c r="C22" s="47"/>
      <c r="D22" s="116">
        <v>25</v>
      </c>
      <c r="E22" s="47"/>
      <c r="F22" s="52">
        <f t="shared" ref="F22:F51" si="0">+$F$20</f>
        <v>0.95</v>
      </c>
      <c r="G22" s="52"/>
      <c r="H22" s="144">
        <v>8.3500000000000005E-2</v>
      </c>
      <c r="I22" s="47"/>
    </row>
    <row r="23" spans="1:23" ht="12.75" x14ac:dyDescent="0.2">
      <c r="A23" s="62">
        <v>2</v>
      </c>
      <c r="B23" s="114" t="s">
        <v>151</v>
      </c>
      <c r="C23" s="47"/>
      <c r="D23" s="116">
        <v>23</v>
      </c>
      <c r="E23" s="47"/>
      <c r="F23" s="52">
        <f t="shared" si="0"/>
        <v>0.95</v>
      </c>
      <c r="G23" s="52"/>
      <c r="H23" s="144">
        <v>8.3500000000000005E-2</v>
      </c>
      <c r="I23" s="47"/>
    </row>
    <row r="24" spans="1:23" ht="12.75" x14ac:dyDescent="0.2">
      <c r="A24" s="62">
        <v>3</v>
      </c>
      <c r="B24" s="114" t="s">
        <v>151</v>
      </c>
      <c r="C24" s="47"/>
      <c r="D24" s="116">
        <v>18</v>
      </c>
      <c r="E24" s="47"/>
      <c r="F24" s="52">
        <f t="shared" si="0"/>
        <v>0.95</v>
      </c>
      <c r="G24" s="52"/>
      <c r="H24" s="144">
        <v>0.1235</v>
      </c>
      <c r="I24" s="47"/>
    </row>
    <row r="25" spans="1:23" ht="12.75" x14ac:dyDescent="0.2">
      <c r="A25" s="62">
        <v>4</v>
      </c>
      <c r="B25" s="114" t="s">
        <v>151</v>
      </c>
      <c r="C25" s="47"/>
      <c r="D25" s="116">
        <v>25</v>
      </c>
      <c r="E25" s="47"/>
      <c r="F25" s="52">
        <f t="shared" si="0"/>
        <v>0.95</v>
      </c>
      <c r="G25" s="52"/>
      <c r="H25" s="144">
        <v>8.3500000000000005E-2</v>
      </c>
      <c r="I25" s="47"/>
    </row>
    <row r="26" spans="1:23" ht="12.75" x14ac:dyDescent="0.2">
      <c r="A26" s="62">
        <v>5</v>
      </c>
      <c r="B26" s="114" t="s">
        <v>151</v>
      </c>
      <c r="C26" s="47"/>
      <c r="D26" s="116">
        <v>20</v>
      </c>
      <c r="E26" s="47"/>
      <c r="F26" s="52">
        <f t="shared" si="0"/>
        <v>0.95</v>
      </c>
      <c r="G26" s="52"/>
      <c r="H26" s="144">
        <v>8.3500000000000005E-2</v>
      </c>
      <c r="I26" s="47"/>
    </row>
    <row r="27" spans="1:23" ht="12.75" x14ac:dyDescent="0.2">
      <c r="A27" s="62">
        <v>6</v>
      </c>
      <c r="B27" s="114" t="s">
        <v>151</v>
      </c>
      <c r="C27" s="47"/>
      <c r="D27" s="116">
        <v>18</v>
      </c>
      <c r="E27" s="47"/>
      <c r="F27" s="52">
        <f t="shared" si="0"/>
        <v>0.95</v>
      </c>
      <c r="G27" s="52"/>
      <c r="H27" s="144">
        <v>0.1235</v>
      </c>
      <c r="I27" s="47"/>
    </row>
    <row r="28" spans="1:23" ht="12.75" x14ac:dyDescent="0.2">
      <c r="A28" s="62">
        <v>7</v>
      </c>
      <c r="B28" s="114" t="s">
        <v>151</v>
      </c>
      <c r="C28" s="47"/>
      <c r="D28" s="116">
        <v>16</v>
      </c>
      <c r="E28" s="47"/>
      <c r="F28" s="52">
        <f t="shared" si="0"/>
        <v>0.95</v>
      </c>
      <c r="G28" s="52"/>
      <c r="H28" s="144">
        <v>0.1235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</row>
    <row r="29" spans="1:23" ht="12.75" x14ac:dyDescent="0.2">
      <c r="A29" s="62">
        <v>8</v>
      </c>
      <c r="B29" s="114" t="s">
        <v>151</v>
      </c>
      <c r="C29" s="47"/>
      <c r="D29" s="116">
        <v>20</v>
      </c>
      <c r="E29" s="47"/>
      <c r="F29" s="52">
        <f t="shared" si="0"/>
        <v>0.95</v>
      </c>
      <c r="G29" s="52"/>
      <c r="H29" s="144">
        <v>8.3500000000000005E-2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</row>
    <row r="30" spans="1:23" ht="12.75" x14ac:dyDescent="0.2">
      <c r="A30" s="62">
        <v>9</v>
      </c>
      <c r="B30" s="114" t="s">
        <v>151</v>
      </c>
      <c r="C30" s="47"/>
      <c r="D30" s="116">
        <v>18</v>
      </c>
      <c r="E30" s="47"/>
      <c r="F30" s="52">
        <f t="shared" si="0"/>
        <v>0.95</v>
      </c>
      <c r="G30" s="52"/>
      <c r="H30" s="144">
        <v>0.1235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</row>
    <row r="31" spans="1:23" ht="12.75" x14ac:dyDescent="0.2">
      <c r="A31" s="62">
        <v>10</v>
      </c>
      <c r="B31" s="114" t="s">
        <v>151</v>
      </c>
      <c r="C31" s="47"/>
      <c r="D31" s="116">
        <v>17</v>
      </c>
      <c r="E31" s="47"/>
      <c r="F31" s="52">
        <f t="shared" si="0"/>
        <v>0.95</v>
      </c>
      <c r="G31" s="52"/>
      <c r="H31" s="144">
        <v>0.1235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</row>
    <row r="32" spans="1:23" ht="12.75" x14ac:dyDescent="0.2">
      <c r="A32" s="62">
        <v>11</v>
      </c>
      <c r="B32" s="114" t="s">
        <v>151</v>
      </c>
      <c r="C32" s="47"/>
      <c r="D32" s="116">
        <v>16</v>
      </c>
      <c r="E32" s="47"/>
      <c r="F32" s="52">
        <f t="shared" si="0"/>
        <v>0.95</v>
      </c>
      <c r="G32" s="52"/>
      <c r="H32" s="144">
        <v>0.1235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</row>
    <row r="33" spans="1:23" ht="12.75" x14ac:dyDescent="0.2">
      <c r="A33" s="62">
        <v>12</v>
      </c>
      <c r="B33" s="114" t="s">
        <v>151</v>
      </c>
      <c r="C33" s="47"/>
      <c r="D33" s="116">
        <v>15</v>
      </c>
      <c r="E33" s="47"/>
      <c r="F33" s="52">
        <f t="shared" si="0"/>
        <v>0.95</v>
      </c>
      <c r="G33" s="52"/>
      <c r="H33" s="144">
        <v>0.1235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</row>
    <row r="34" spans="1:23" ht="12.75" x14ac:dyDescent="0.2">
      <c r="A34" s="62">
        <v>13</v>
      </c>
      <c r="B34" s="114" t="s">
        <v>151</v>
      </c>
      <c r="C34" s="47"/>
      <c r="D34" s="116">
        <v>15</v>
      </c>
      <c r="E34" s="47"/>
      <c r="F34" s="52">
        <f t="shared" si="0"/>
        <v>0.95</v>
      </c>
      <c r="G34" s="52"/>
      <c r="H34" s="144">
        <v>0.1235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</row>
    <row r="35" spans="1:23" ht="12.75" x14ac:dyDescent="0.2">
      <c r="A35" s="62">
        <v>14</v>
      </c>
      <c r="B35" s="50"/>
      <c r="C35" s="47"/>
      <c r="D35" s="51"/>
      <c r="E35" s="47"/>
      <c r="F35" s="52">
        <f t="shared" si="0"/>
        <v>0.95</v>
      </c>
      <c r="G35" s="52"/>
      <c r="H35" s="145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1:23" ht="12.75" x14ac:dyDescent="0.2">
      <c r="A36" s="62">
        <v>15</v>
      </c>
      <c r="B36" s="50"/>
      <c r="C36" s="47"/>
      <c r="D36" s="51"/>
      <c r="E36" s="47"/>
      <c r="F36" s="52">
        <f t="shared" si="0"/>
        <v>0.95</v>
      </c>
      <c r="G36" s="52"/>
      <c r="H36" s="145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1:23" ht="12.75" x14ac:dyDescent="0.2">
      <c r="A37" s="62">
        <v>16</v>
      </c>
      <c r="B37" s="50"/>
      <c r="C37" s="47"/>
      <c r="D37" s="51"/>
      <c r="E37" s="47"/>
      <c r="F37" s="52">
        <f t="shared" si="0"/>
        <v>0.95</v>
      </c>
      <c r="G37" s="52"/>
      <c r="H37" s="145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</row>
    <row r="38" spans="1:23" ht="12.75" x14ac:dyDescent="0.2">
      <c r="A38" s="62">
        <v>17</v>
      </c>
      <c r="B38" s="50"/>
      <c r="C38" s="47"/>
      <c r="D38" s="51"/>
      <c r="E38" s="47"/>
      <c r="F38" s="52">
        <f t="shared" si="0"/>
        <v>0.95</v>
      </c>
      <c r="G38" s="52"/>
      <c r="H38" s="145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 ht="12.75" x14ac:dyDescent="0.2">
      <c r="A39" s="62">
        <v>18</v>
      </c>
      <c r="B39" s="50"/>
      <c r="C39" s="47"/>
      <c r="D39" s="51"/>
      <c r="E39" s="47"/>
      <c r="F39" s="52">
        <f t="shared" si="0"/>
        <v>0.95</v>
      </c>
      <c r="G39" s="52"/>
      <c r="H39" s="145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12.75" x14ac:dyDescent="0.2">
      <c r="A40" s="62">
        <v>19</v>
      </c>
      <c r="B40" s="50"/>
      <c r="C40" s="47"/>
      <c r="D40" s="51"/>
      <c r="E40" s="47"/>
      <c r="F40" s="52">
        <f t="shared" si="0"/>
        <v>0.95</v>
      </c>
      <c r="G40" s="52"/>
      <c r="H40" s="145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ht="12.75" x14ac:dyDescent="0.2">
      <c r="A41" s="62">
        <v>20</v>
      </c>
      <c r="B41" s="50"/>
      <c r="C41" s="47"/>
      <c r="D41" s="51"/>
      <c r="E41" s="47"/>
      <c r="F41" s="52">
        <f t="shared" si="0"/>
        <v>0.95</v>
      </c>
      <c r="G41" s="52"/>
      <c r="H41" s="145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ht="12.75" x14ac:dyDescent="0.2">
      <c r="A42" s="62">
        <v>21</v>
      </c>
      <c r="B42" s="50"/>
      <c r="C42" s="47"/>
      <c r="D42" s="51"/>
      <c r="E42" s="47"/>
      <c r="F42" s="52">
        <f t="shared" si="0"/>
        <v>0.95</v>
      </c>
      <c r="G42" s="52"/>
      <c r="H42" s="145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</row>
    <row r="43" spans="1:23" ht="12.75" x14ac:dyDescent="0.2">
      <c r="A43" s="62">
        <v>22</v>
      </c>
      <c r="B43" s="50"/>
      <c r="C43" s="47"/>
      <c r="D43" s="51"/>
      <c r="E43" s="47"/>
      <c r="F43" s="52">
        <f t="shared" si="0"/>
        <v>0.95</v>
      </c>
      <c r="G43" s="52"/>
      <c r="H43" s="145"/>
      <c r="I43" s="47"/>
      <c r="J43" s="47"/>
    </row>
    <row r="44" spans="1:23" ht="12.75" x14ac:dyDescent="0.2">
      <c r="A44" s="62">
        <v>23</v>
      </c>
      <c r="B44" s="50"/>
      <c r="C44" s="47"/>
      <c r="D44" s="51"/>
      <c r="E44" s="47"/>
      <c r="F44" s="52">
        <f t="shared" si="0"/>
        <v>0.95</v>
      </c>
      <c r="G44" s="52"/>
      <c r="H44" s="145"/>
      <c r="I44" s="47"/>
      <c r="J44" s="47"/>
    </row>
    <row r="45" spans="1:23" ht="12.75" x14ac:dyDescent="0.2">
      <c r="A45" s="62">
        <v>24</v>
      </c>
      <c r="B45" s="50"/>
      <c r="C45" s="47"/>
      <c r="D45" s="51"/>
      <c r="E45" s="47"/>
      <c r="F45" s="52">
        <f t="shared" si="0"/>
        <v>0.95</v>
      </c>
      <c r="G45" s="52"/>
      <c r="H45" s="145"/>
      <c r="I45" s="47"/>
      <c r="J45" s="47"/>
    </row>
    <row r="46" spans="1:23" ht="12.75" x14ac:dyDescent="0.2">
      <c r="A46" s="62">
        <v>25</v>
      </c>
      <c r="B46" s="50"/>
      <c r="C46" s="47"/>
      <c r="D46" s="51"/>
      <c r="E46" s="47"/>
      <c r="F46" s="52">
        <f t="shared" si="0"/>
        <v>0.95</v>
      </c>
      <c r="G46" s="52"/>
      <c r="H46" s="145"/>
      <c r="I46" s="47"/>
      <c r="J46" s="47"/>
    </row>
    <row r="47" spans="1:23" ht="12.75" x14ac:dyDescent="0.2">
      <c r="A47" s="62">
        <v>26</v>
      </c>
      <c r="B47" s="50"/>
      <c r="C47" s="47"/>
      <c r="D47" s="51"/>
      <c r="E47" s="47"/>
      <c r="F47" s="52">
        <f t="shared" si="0"/>
        <v>0.95</v>
      </c>
      <c r="G47" s="52"/>
      <c r="H47" s="145"/>
      <c r="I47" s="47"/>
      <c r="J47" s="47"/>
    </row>
    <row r="48" spans="1:23" ht="12.75" x14ac:dyDescent="0.2">
      <c r="A48" s="62">
        <v>27</v>
      </c>
      <c r="B48" s="50"/>
      <c r="C48" s="47"/>
      <c r="D48" s="51"/>
      <c r="E48" s="47"/>
      <c r="F48" s="52">
        <f t="shared" si="0"/>
        <v>0.95</v>
      </c>
      <c r="G48" s="52"/>
      <c r="H48" s="145"/>
      <c r="I48" s="47"/>
      <c r="J48" s="47"/>
    </row>
    <row r="49" spans="1:10" ht="12.75" x14ac:dyDescent="0.2">
      <c r="A49" s="62">
        <v>28</v>
      </c>
      <c r="B49" s="50"/>
      <c r="C49" s="47"/>
      <c r="D49" s="51"/>
      <c r="E49" s="47"/>
      <c r="F49" s="52">
        <f t="shared" si="0"/>
        <v>0.95</v>
      </c>
      <c r="G49" s="52"/>
      <c r="H49" s="145"/>
      <c r="I49" s="47"/>
      <c r="J49" s="47"/>
    </row>
    <row r="50" spans="1:10" ht="12.75" x14ac:dyDescent="0.2">
      <c r="A50" s="62">
        <v>29</v>
      </c>
      <c r="B50" s="50"/>
      <c r="C50" s="47"/>
      <c r="D50" s="51"/>
      <c r="E50" s="47"/>
      <c r="F50" s="52">
        <f t="shared" si="0"/>
        <v>0.95</v>
      </c>
      <c r="G50" s="52"/>
      <c r="H50" s="145"/>
      <c r="I50" s="47"/>
      <c r="J50" s="47"/>
    </row>
    <row r="51" spans="1:10" ht="12.75" x14ac:dyDescent="0.2">
      <c r="A51" s="62">
        <v>30</v>
      </c>
      <c r="B51" s="50"/>
      <c r="C51" s="47"/>
      <c r="D51" s="51"/>
      <c r="E51" s="47"/>
      <c r="F51" s="52">
        <f t="shared" si="0"/>
        <v>0.95</v>
      </c>
      <c r="G51" s="52"/>
      <c r="H51" s="145"/>
      <c r="I51" s="47"/>
      <c r="J51" s="47"/>
    </row>
    <row r="52" spans="1:10" ht="12.75" x14ac:dyDescent="0.2">
      <c r="A52" s="152" t="s">
        <v>98</v>
      </c>
      <c r="B52" s="152"/>
      <c r="C52" s="47"/>
      <c r="D52" s="57">
        <f>AVERAGE(D22:D51)</f>
        <v>18.923076923076923</v>
      </c>
      <c r="E52" s="47"/>
      <c r="F52" s="47"/>
      <c r="G52" s="47"/>
      <c r="H52" s="146">
        <f>AVERAGE(H22:H51)</f>
        <v>0.1081153846153846</v>
      </c>
      <c r="I52" s="47"/>
      <c r="J52" s="47"/>
    </row>
    <row r="53" spans="1:10" ht="12.75" x14ac:dyDescent="0.2">
      <c r="A53" s="54"/>
      <c r="B53" s="54"/>
      <c r="C53" s="47"/>
      <c r="D53" s="55"/>
      <c r="E53" s="47"/>
      <c r="F53" s="47"/>
      <c r="G53" s="47"/>
      <c r="H53" s="47"/>
      <c r="I53" s="47"/>
      <c r="J53" s="47"/>
    </row>
    <row r="54" spans="1:10" ht="12.75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12.75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6" spans="1:10" ht="12.75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2.75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</row>
  </sheetData>
  <mergeCells count="5">
    <mergeCell ref="J3:L7"/>
    <mergeCell ref="A52:B52"/>
    <mergeCell ref="A20:B20"/>
    <mergeCell ref="A6:B6"/>
    <mergeCell ref="A9:B9"/>
  </mergeCells>
  <phoneticPr fontId="15" type="noConversion"/>
  <pageMargins left="0.25" right="0" top="0.75" bottom="0.25" header="0.5" footer="0.15"/>
  <pageSetup scale="98" orientation="portrait" r:id="rId1"/>
  <headerFooter alignWithMargins="0">
    <oddHeader>&amp;CBudget Personnel Assumptions</oddHeader>
    <oddFooter>&amp;L&amp;8Advisors On Target 2006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26"/>
  <sheetViews>
    <sheetView zoomScale="125" zoomScaleNormal="100" workbookViewId="0">
      <pane xSplit="1" ySplit="2" topLeftCell="B3" activePane="bottomRight" state="frozen"/>
      <selection activeCell="C30" sqref="C30"/>
      <selection pane="topRight" activeCell="C30" sqref="C30"/>
      <selection pane="bottomLeft" activeCell="C30" sqref="C30"/>
      <selection pane="bottomRight" activeCell="A3" sqref="A3:P3"/>
    </sheetView>
  </sheetViews>
  <sheetFormatPr defaultRowHeight="12.75" x14ac:dyDescent="0.2"/>
  <cols>
    <col min="1" max="1" width="30.85546875" customWidth="1"/>
    <col min="2" max="2" width="10.28515625" bestFit="1" customWidth="1"/>
    <col min="3" max="3" width="10.140625" bestFit="1" customWidth="1"/>
    <col min="4" max="13" width="10.140625" customWidth="1"/>
    <col min="14" max="14" width="2.28515625" customWidth="1"/>
    <col min="15" max="15" width="12.28515625" bestFit="1" customWidth="1"/>
    <col min="16" max="16" width="8.7109375" bestFit="1" customWidth="1"/>
    <col min="17" max="17" width="9.7109375" bestFit="1" customWidth="1"/>
  </cols>
  <sheetData>
    <row r="1" spans="1:16" ht="15" x14ac:dyDescent="0.2">
      <c r="A1" s="154" t="s">
        <v>157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6" ht="15" x14ac:dyDescent="0.2">
      <c r="A2" s="155" t="s">
        <v>158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ht="15" x14ac:dyDescent="0.2">
      <c r="A3" s="155" t="s">
        <v>181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x14ac:dyDescent="0.2">
      <c r="A4" s="119" t="s">
        <v>159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60</v>
      </c>
      <c r="G4" s="6" t="s">
        <v>61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0</v>
      </c>
      <c r="N4" s="7"/>
      <c r="O4" s="8" t="s">
        <v>62</v>
      </c>
      <c r="P4" s="9" t="s">
        <v>11</v>
      </c>
    </row>
    <row r="5" spans="1:16" x14ac:dyDescent="0.2">
      <c r="A5" s="120" t="s">
        <v>160</v>
      </c>
      <c r="B5" s="121"/>
      <c r="C5" s="121"/>
      <c r="D5" s="121">
        <v>500</v>
      </c>
      <c r="E5" s="121"/>
      <c r="F5" s="121"/>
      <c r="G5" s="121"/>
      <c r="H5" s="121"/>
      <c r="I5" s="121"/>
      <c r="J5" s="121"/>
      <c r="K5" s="121"/>
      <c r="L5" s="121"/>
      <c r="M5" s="121"/>
      <c r="N5" s="122"/>
      <c r="O5" s="123">
        <f t="shared" ref="O5:O25" si="0">+SUM(B5:M5)</f>
        <v>500</v>
      </c>
      <c r="P5" s="124">
        <f t="shared" ref="P5:P21" si="1">O5/$O$25</f>
        <v>0.13368983957219252</v>
      </c>
    </row>
    <row r="6" spans="1:16" x14ac:dyDescent="0.2">
      <c r="A6" s="125" t="s">
        <v>161</v>
      </c>
      <c r="B6" s="121">
        <v>1000</v>
      </c>
      <c r="C6" s="121"/>
      <c r="D6" s="121"/>
      <c r="E6" s="121">
        <v>1000</v>
      </c>
      <c r="F6" s="121"/>
      <c r="G6" s="121"/>
      <c r="H6" s="121">
        <v>1000</v>
      </c>
      <c r="I6" s="121"/>
      <c r="J6" s="121"/>
      <c r="K6" s="121"/>
      <c r="L6" s="121"/>
      <c r="M6" s="121"/>
      <c r="N6" s="122"/>
      <c r="O6" s="123">
        <f t="shared" si="0"/>
        <v>3000</v>
      </c>
      <c r="P6" s="124">
        <f t="shared" si="1"/>
        <v>0.80213903743315507</v>
      </c>
    </row>
    <row r="7" spans="1:16" x14ac:dyDescent="0.2">
      <c r="A7" s="126" t="s">
        <v>162</v>
      </c>
      <c r="B7" s="121">
        <v>20</v>
      </c>
      <c r="C7" s="121">
        <v>20</v>
      </c>
      <c r="D7" s="121">
        <v>20</v>
      </c>
      <c r="E7" s="121">
        <v>20</v>
      </c>
      <c r="F7" s="121">
        <v>20</v>
      </c>
      <c r="G7" s="121">
        <v>20</v>
      </c>
      <c r="H7" s="121">
        <v>20</v>
      </c>
      <c r="I7" s="121">
        <v>20</v>
      </c>
      <c r="J7" s="121">
        <v>20</v>
      </c>
      <c r="K7" s="121">
        <v>20</v>
      </c>
      <c r="L7" s="121">
        <v>20</v>
      </c>
      <c r="M7" s="121">
        <v>20</v>
      </c>
      <c r="N7" s="122"/>
      <c r="O7" s="123">
        <f t="shared" si="0"/>
        <v>240</v>
      </c>
      <c r="P7" s="124">
        <f t="shared" si="1"/>
        <v>6.4171122994652413E-2</v>
      </c>
    </row>
    <row r="8" spans="1:16" x14ac:dyDescent="0.2">
      <c r="A8" s="125" t="s">
        <v>163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  <c r="O8" s="123">
        <f t="shared" si="0"/>
        <v>0</v>
      </c>
      <c r="P8" s="124">
        <f t="shared" si="1"/>
        <v>0</v>
      </c>
    </row>
    <row r="9" spans="1:16" x14ac:dyDescent="0.2">
      <c r="A9" s="125" t="s">
        <v>164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23">
        <f t="shared" si="0"/>
        <v>0</v>
      </c>
      <c r="P9" s="124">
        <f t="shared" si="1"/>
        <v>0</v>
      </c>
    </row>
    <row r="10" spans="1:16" x14ac:dyDescent="0.2">
      <c r="A10" s="120" t="s">
        <v>165</v>
      </c>
      <c r="B10" s="127"/>
      <c r="C10" s="3"/>
      <c r="D10" s="3"/>
      <c r="E10" s="3"/>
      <c r="F10" s="3"/>
      <c r="G10" s="128"/>
      <c r="H10" s="3"/>
      <c r="I10" s="3"/>
      <c r="J10" s="129"/>
      <c r="K10" s="129"/>
      <c r="L10" s="129"/>
      <c r="M10" s="129"/>
      <c r="N10" s="122"/>
      <c r="O10" s="123">
        <f t="shared" si="0"/>
        <v>0</v>
      </c>
      <c r="P10" s="124">
        <f t="shared" si="1"/>
        <v>0</v>
      </c>
    </row>
    <row r="11" spans="1:16" x14ac:dyDescent="0.2">
      <c r="A11" s="120" t="s">
        <v>166</v>
      </c>
      <c r="B11" s="127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22"/>
      <c r="O11" s="123">
        <f t="shared" si="0"/>
        <v>0</v>
      </c>
      <c r="P11" s="124">
        <f t="shared" si="1"/>
        <v>0</v>
      </c>
    </row>
    <row r="12" spans="1:16" x14ac:dyDescent="0.2">
      <c r="A12" s="125" t="s">
        <v>167</v>
      </c>
      <c r="B12" s="127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22"/>
      <c r="O12" s="123">
        <f t="shared" si="0"/>
        <v>0</v>
      </c>
      <c r="P12" s="124">
        <f t="shared" si="1"/>
        <v>0</v>
      </c>
    </row>
    <row r="13" spans="1:16" x14ac:dyDescent="0.2">
      <c r="A13" s="120" t="s">
        <v>168</v>
      </c>
      <c r="B13" s="131"/>
      <c r="C13" s="129"/>
      <c r="D13" s="129"/>
      <c r="E13" s="129"/>
      <c r="F13" s="132"/>
      <c r="G13" s="133"/>
      <c r="H13" s="129"/>
      <c r="I13" s="129"/>
      <c r="J13" s="129"/>
      <c r="K13" s="129"/>
      <c r="L13" s="129"/>
      <c r="M13" s="130"/>
      <c r="N13" s="122"/>
      <c r="O13" s="123">
        <f t="shared" si="0"/>
        <v>0</v>
      </c>
      <c r="P13" s="124">
        <f t="shared" si="1"/>
        <v>0</v>
      </c>
    </row>
    <row r="14" spans="1:16" x14ac:dyDescent="0.2">
      <c r="A14" s="126" t="s">
        <v>169</v>
      </c>
      <c r="B14" s="131"/>
      <c r="C14" s="129"/>
      <c r="D14" s="129"/>
      <c r="E14" s="129"/>
      <c r="F14" s="132"/>
      <c r="G14" s="133"/>
      <c r="H14" s="129"/>
      <c r="I14" s="129"/>
      <c r="J14" s="129"/>
      <c r="K14" s="129"/>
      <c r="L14" s="129"/>
      <c r="M14" s="129"/>
      <c r="N14" s="134"/>
      <c r="O14" s="123">
        <f t="shared" si="0"/>
        <v>0</v>
      </c>
      <c r="P14" s="124">
        <f t="shared" si="1"/>
        <v>0</v>
      </c>
    </row>
    <row r="15" spans="1:16" x14ac:dyDescent="0.2">
      <c r="A15" s="126"/>
      <c r="B15" s="131"/>
      <c r="C15" s="129"/>
      <c r="D15" s="129"/>
      <c r="E15" s="129"/>
      <c r="F15" s="132"/>
      <c r="G15" s="133"/>
      <c r="H15" s="129"/>
      <c r="I15" s="129"/>
      <c r="J15" s="129"/>
      <c r="K15" s="129"/>
      <c r="L15" s="129"/>
      <c r="M15" s="129"/>
      <c r="N15" s="134"/>
      <c r="O15" s="123">
        <f t="shared" ref="O15:O21" si="2">+SUM(B15:M15)</f>
        <v>0</v>
      </c>
      <c r="P15" s="124">
        <f t="shared" si="1"/>
        <v>0</v>
      </c>
    </row>
    <row r="16" spans="1:16" x14ac:dyDescent="0.2">
      <c r="A16" s="126"/>
      <c r="B16" s="131"/>
      <c r="C16" s="129"/>
      <c r="D16" s="129"/>
      <c r="E16" s="129"/>
      <c r="F16" s="132"/>
      <c r="G16" s="133"/>
      <c r="H16" s="129"/>
      <c r="I16" s="129"/>
      <c r="J16" s="129"/>
      <c r="K16" s="129"/>
      <c r="L16" s="129"/>
      <c r="M16" s="129"/>
      <c r="N16" s="134"/>
      <c r="O16" s="123">
        <f t="shared" si="2"/>
        <v>0</v>
      </c>
      <c r="P16" s="124">
        <f t="shared" si="1"/>
        <v>0</v>
      </c>
    </row>
    <row r="17" spans="1:16" x14ac:dyDescent="0.2">
      <c r="A17" s="126"/>
      <c r="B17" s="131"/>
      <c r="C17" s="129"/>
      <c r="D17" s="129"/>
      <c r="E17" s="129"/>
      <c r="F17" s="132"/>
      <c r="G17" s="133"/>
      <c r="H17" s="129"/>
      <c r="I17" s="129"/>
      <c r="J17" s="129"/>
      <c r="K17" s="129"/>
      <c r="L17" s="129"/>
      <c r="M17" s="129"/>
      <c r="N17" s="134"/>
      <c r="O17" s="123">
        <f t="shared" si="2"/>
        <v>0</v>
      </c>
      <c r="P17" s="124">
        <f t="shared" si="1"/>
        <v>0</v>
      </c>
    </row>
    <row r="18" spans="1:16" x14ac:dyDescent="0.2">
      <c r="A18" s="126"/>
      <c r="B18" s="131"/>
      <c r="C18" s="129"/>
      <c r="D18" s="129"/>
      <c r="E18" s="129"/>
      <c r="F18" s="132"/>
      <c r="G18" s="133"/>
      <c r="H18" s="129"/>
      <c r="I18" s="129"/>
      <c r="J18" s="129"/>
      <c r="K18" s="129"/>
      <c r="L18" s="129"/>
      <c r="M18" s="129"/>
      <c r="N18" s="134"/>
      <c r="O18" s="123">
        <f t="shared" si="2"/>
        <v>0</v>
      </c>
      <c r="P18" s="124">
        <f t="shared" si="1"/>
        <v>0</v>
      </c>
    </row>
    <row r="19" spans="1:16" x14ac:dyDescent="0.2">
      <c r="A19" s="126"/>
      <c r="B19" s="131"/>
      <c r="C19" s="129"/>
      <c r="D19" s="129"/>
      <c r="E19" s="129"/>
      <c r="F19" s="132"/>
      <c r="G19" s="133"/>
      <c r="H19" s="129"/>
      <c r="I19" s="129"/>
      <c r="J19" s="129"/>
      <c r="K19" s="129"/>
      <c r="L19" s="129"/>
      <c r="M19" s="129"/>
      <c r="N19" s="134"/>
      <c r="O19" s="123">
        <f t="shared" si="2"/>
        <v>0</v>
      </c>
      <c r="P19" s="124">
        <f t="shared" si="1"/>
        <v>0</v>
      </c>
    </row>
    <row r="20" spans="1:16" x14ac:dyDescent="0.2">
      <c r="A20" s="126"/>
      <c r="B20" s="131"/>
      <c r="C20" s="129"/>
      <c r="D20" s="129"/>
      <c r="E20" s="129"/>
      <c r="F20" s="132"/>
      <c r="G20" s="133"/>
      <c r="H20" s="129"/>
      <c r="I20" s="129"/>
      <c r="J20" s="129"/>
      <c r="K20" s="129"/>
      <c r="L20" s="129"/>
      <c r="M20" s="129"/>
      <c r="N20" s="134"/>
      <c r="O20" s="123">
        <f t="shared" si="2"/>
        <v>0</v>
      </c>
      <c r="P20" s="124">
        <f t="shared" si="1"/>
        <v>0</v>
      </c>
    </row>
    <row r="21" spans="1:16" x14ac:dyDescent="0.2">
      <c r="A21" s="120"/>
      <c r="B21" s="131"/>
      <c r="C21" s="129"/>
      <c r="D21" s="129"/>
      <c r="E21" s="129"/>
      <c r="F21" s="132"/>
      <c r="G21" s="133"/>
      <c r="H21" s="129"/>
      <c r="I21" s="129"/>
      <c r="J21" s="129"/>
      <c r="K21" s="129"/>
      <c r="L21" s="129"/>
      <c r="M21" s="129"/>
      <c r="N21" s="134"/>
      <c r="O21" s="123">
        <f t="shared" si="2"/>
        <v>0</v>
      </c>
      <c r="P21" s="124">
        <f t="shared" si="1"/>
        <v>0</v>
      </c>
    </row>
    <row r="22" spans="1:16" x14ac:dyDescent="0.2">
      <c r="A22" s="120"/>
      <c r="B22" s="135"/>
      <c r="C22" s="129"/>
      <c r="D22" s="129"/>
      <c r="E22" s="129"/>
      <c r="F22" s="132"/>
      <c r="G22" s="133"/>
      <c r="H22" s="129"/>
      <c r="I22" s="129"/>
      <c r="J22" s="129"/>
      <c r="K22" s="129"/>
      <c r="L22" s="129"/>
      <c r="M22" s="129"/>
      <c r="N22" s="134"/>
      <c r="O22" s="123">
        <f t="shared" si="0"/>
        <v>0</v>
      </c>
      <c r="P22" s="124">
        <f>O22/$O$25</f>
        <v>0</v>
      </c>
    </row>
    <row r="23" spans="1:16" x14ac:dyDescent="0.2">
      <c r="A23" s="125"/>
      <c r="B23" s="131"/>
      <c r="C23" s="129"/>
      <c r="F23" s="132"/>
      <c r="G23" s="129"/>
      <c r="H23" s="129"/>
      <c r="I23" s="129"/>
      <c r="J23" s="129"/>
      <c r="K23" s="129"/>
      <c r="L23" s="129"/>
      <c r="M23" s="129"/>
      <c r="N23" s="134"/>
      <c r="O23" s="123">
        <f t="shared" si="0"/>
        <v>0</v>
      </c>
      <c r="P23" s="124">
        <f>O23/$O$25</f>
        <v>0</v>
      </c>
    </row>
    <row r="24" spans="1:16" x14ac:dyDescent="0.2">
      <c r="A24" s="115"/>
      <c r="B24" s="121"/>
      <c r="C24" s="129"/>
      <c r="E24" s="129"/>
      <c r="F24" s="132"/>
      <c r="G24" s="129"/>
      <c r="H24" s="129"/>
      <c r="I24" s="129"/>
      <c r="J24" s="129"/>
      <c r="K24" s="129"/>
      <c r="L24" s="129"/>
      <c r="M24" s="129"/>
      <c r="N24" s="134"/>
      <c r="O24" s="123">
        <f t="shared" si="0"/>
        <v>0</v>
      </c>
      <c r="P24" s="124">
        <f>O24/$O$25</f>
        <v>0</v>
      </c>
    </row>
    <row r="25" spans="1:16" ht="13.5" thickBot="1" x14ac:dyDescent="0.25">
      <c r="A25" s="136" t="s">
        <v>62</v>
      </c>
      <c r="B25" s="137">
        <f t="shared" ref="B25:M25" si="3">SUM(B5:B24)</f>
        <v>1020</v>
      </c>
      <c r="C25" s="138">
        <f t="shared" si="3"/>
        <v>20</v>
      </c>
      <c r="D25" s="138">
        <f t="shared" si="3"/>
        <v>520</v>
      </c>
      <c r="E25" s="138">
        <f t="shared" si="3"/>
        <v>1020</v>
      </c>
      <c r="F25" s="138">
        <f t="shared" si="3"/>
        <v>20</v>
      </c>
      <c r="G25" s="138">
        <f t="shared" si="3"/>
        <v>20</v>
      </c>
      <c r="H25" s="138">
        <f t="shared" si="3"/>
        <v>1020</v>
      </c>
      <c r="I25" s="138">
        <f t="shared" si="3"/>
        <v>20</v>
      </c>
      <c r="J25" s="138">
        <f t="shared" si="3"/>
        <v>20</v>
      </c>
      <c r="K25" s="138">
        <f t="shared" si="3"/>
        <v>20</v>
      </c>
      <c r="L25" s="138">
        <f t="shared" si="3"/>
        <v>20</v>
      </c>
      <c r="M25" s="138">
        <f t="shared" si="3"/>
        <v>20</v>
      </c>
      <c r="N25" s="122"/>
      <c r="O25" s="138">
        <f t="shared" si="0"/>
        <v>3740</v>
      </c>
      <c r="P25" s="124">
        <f>O25/$O$25</f>
        <v>1</v>
      </c>
    </row>
    <row r="26" spans="1:16" ht="13.5" thickTop="1" x14ac:dyDescent="0.2">
      <c r="A26" s="148" t="s">
        <v>182</v>
      </c>
    </row>
  </sheetData>
  <mergeCells count="3">
    <mergeCell ref="A1:P1"/>
    <mergeCell ref="A2:P2"/>
    <mergeCell ref="A3:P3"/>
  </mergeCells>
  <printOptions horizontalCentered="1"/>
  <pageMargins left="0.25" right="0.25" top="1" bottom="0.5" header="0.5" footer="0.25"/>
  <pageSetup scale="77" orientation="landscape" r:id="rId1"/>
  <headerFooter alignWithMargins="0">
    <oddHeader>&amp;CAdvisors On Target Marketing Budget Template</oddHeader>
    <oddFooter xml:space="preserve">&amp;L&amp;8© Advisors On Target 2011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Intro</vt:lpstr>
      <vt:lpstr>2017 Budget</vt:lpstr>
      <vt:lpstr>Assumptions</vt:lpstr>
      <vt:lpstr>Personnel</vt:lpstr>
      <vt:lpstr>Marketing Budget</vt:lpstr>
      <vt:lpstr>'2017 Budget'!Print_Area</vt:lpstr>
      <vt:lpstr>Assumptions!Print_Area</vt:lpstr>
      <vt:lpstr>'Marketing Budget'!Print_Area</vt:lpstr>
      <vt:lpstr>Personnel!Print_Area</vt:lpstr>
    </vt:vector>
  </TitlesOfParts>
  <Company>Advisors On Target,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Budget Template</dc:title>
  <dc:subject>Financial Management</dc:subject>
  <dc:creator>Linnea Blair</dc:creator>
  <cp:lastModifiedBy>Linnea Blair</cp:lastModifiedBy>
  <cp:lastPrinted>2008-05-04T23:42:31Z</cp:lastPrinted>
  <dcterms:created xsi:type="dcterms:W3CDTF">2001-04-23T17:08:10Z</dcterms:created>
  <dcterms:modified xsi:type="dcterms:W3CDTF">2016-11-07T19:17:05Z</dcterms:modified>
</cp:coreProperties>
</file>